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13_ncr:1_{7575BCDB-C36E-48A4-8BA1-72B074921F4C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Отчёт об исполнении" sheetId="3" r:id="rId1"/>
    <sheet name="сведения о ходе исполнения" sheetId="4" r:id="rId2"/>
    <sheet name="117" sheetId="2" r:id="rId3"/>
  </sheets>
  <calcPr calcId="191029" refMode="R1C1"/>
</workbook>
</file>

<file path=xl/calcChain.xml><?xml version="1.0" encoding="utf-8"?>
<calcChain xmlns="http://schemas.openxmlformats.org/spreadsheetml/2006/main">
  <c r="D135" i="4" l="1"/>
  <c r="D131" i="4"/>
  <c r="C131" i="4"/>
  <c r="D130" i="4"/>
  <c r="C130" i="4"/>
  <c r="D122" i="4"/>
  <c r="C122" i="4"/>
  <c r="E122" i="4" s="1"/>
  <c r="D118" i="4"/>
  <c r="C118" i="4"/>
  <c r="D107" i="4"/>
  <c r="C107" i="4"/>
  <c r="D106" i="4"/>
  <c r="C106" i="4"/>
  <c r="D101" i="4"/>
  <c r="E101" i="4" s="1"/>
  <c r="C101" i="4"/>
  <c r="D96" i="4"/>
  <c r="C96" i="4"/>
  <c r="D94" i="4"/>
  <c r="C94" i="4"/>
  <c r="D86" i="4"/>
  <c r="E86" i="4" s="1"/>
  <c r="C86" i="4"/>
  <c r="D38" i="4"/>
  <c r="D22" i="4"/>
  <c r="D21" i="4"/>
  <c r="D20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C68" i="4"/>
  <c r="D70" i="4"/>
  <c r="C70" i="4"/>
  <c r="D69" i="4"/>
  <c r="C69" i="4"/>
  <c r="D68" i="4"/>
  <c r="D67" i="4"/>
  <c r="C67" i="4"/>
  <c r="D39" i="4"/>
  <c r="C39" i="4"/>
  <c r="C38" i="4"/>
  <c r="C22" i="4"/>
  <c r="C21" i="4"/>
  <c r="F35" i="3"/>
  <c r="D13" i="4"/>
  <c r="C13" i="4"/>
  <c r="D12" i="4"/>
  <c r="C12" i="4"/>
  <c r="D10" i="4"/>
  <c r="C10" i="4"/>
  <c r="D9" i="4"/>
  <c r="C9" i="4"/>
  <c r="E134" i="4"/>
  <c r="E133" i="4"/>
  <c r="E132" i="4"/>
  <c r="E129" i="4"/>
  <c r="E128" i="4"/>
  <c r="E127" i="4"/>
  <c r="E126" i="4"/>
  <c r="E125" i="4"/>
  <c r="E124" i="4"/>
  <c r="E123" i="4"/>
  <c r="E121" i="4"/>
  <c r="E120" i="4"/>
  <c r="E119" i="4"/>
  <c r="E117" i="4"/>
  <c r="E116" i="4"/>
  <c r="E115" i="4"/>
  <c r="E114" i="4"/>
  <c r="E113" i="4"/>
  <c r="E112" i="4"/>
  <c r="E111" i="4"/>
  <c r="E110" i="4"/>
  <c r="E109" i="4"/>
  <c r="E108" i="4"/>
  <c r="E105" i="4"/>
  <c r="E104" i="4"/>
  <c r="E103" i="4"/>
  <c r="E102" i="4"/>
  <c r="E100" i="4"/>
  <c r="E99" i="4"/>
  <c r="E98" i="4"/>
  <c r="E97" i="4"/>
  <c r="E95" i="4"/>
  <c r="E93" i="4"/>
  <c r="E92" i="4"/>
  <c r="E91" i="4"/>
  <c r="E90" i="4"/>
  <c r="E89" i="4"/>
  <c r="E88" i="4"/>
  <c r="E87" i="4"/>
  <c r="E82" i="4"/>
  <c r="E81" i="4"/>
  <c r="E80" i="4"/>
  <c r="E79" i="4"/>
  <c r="E78" i="4"/>
  <c r="E77" i="4"/>
  <c r="E76" i="4"/>
  <c r="E75" i="4"/>
  <c r="E74" i="4"/>
  <c r="E73" i="4"/>
  <c r="E72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19" i="4"/>
  <c r="E18" i="4"/>
  <c r="E17" i="4"/>
  <c r="E16" i="4"/>
  <c r="E15" i="4"/>
  <c r="E14" i="4"/>
  <c r="E11" i="4"/>
  <c r="E131" i="4" l="1"/>
  <c r="E130" i="4"/>
  <c r="E118" i="4"/>
  <c r="E107" i="4"/>
  <c r="E106" i="4"/>
  <c r="E96" i="4"/>
  <c r="E94" i="4"/>
  <c r="C135" i="4"/>
  <c r="E69" i="4"/>
  <c r="E39" i="4"/>
  <c r="E38" i="4"/>
  <c r="E22" i="4"/>
  <c r="C20" i="4"/>
  <c r="E21" i="4"/>
  <c r="E13" i="4"/>
  <c r="E12" i="4"/>
  <c r="E10" i="4"/>
  <c r="E9" i="4"/>
  <c r="G199" i="3"/>
  <c r="G198" i="3" s="1"/>
  <c r="F199" i="3"/>
  <c r="G187" i="3"/>
  <c r="F187" i="3"/>
  <c r="G184" i="3"/>
  <c r="G183" i="3" s="1"/>
  <c r="F184" i="3"/>
  <c r="G182" i="3"/>
  <c r="G151" i="3"/>
  <c r="G149" i="3"/>
  <c r="G148" i="3" s="1"/>
  <c r="G147" i="3" s="1"/>
  <c r="G146" i="3" s="1"/>
  <c r="G145" i="3" s="1"/>
  <c r="F149" i="3"/>
  <c r="G143" i="3"/>
  <c r="G142" i="3"/>
  <c r="F143" i="3"/>
  <c r="G141" i="3"/>
  <c r="G140" i="3"/>
  <c r="G133" i="3"/>
  <c r="G132" i="3"/>
  <c r="G131" i="3" s="1"/>
  <c r="F132" i="3"/>
  <c r="G130" i="3"/>
  <c r="G126" i="3"/>
  <c r="G125" i="3"/>
  <c r="G124" i="3" s="1"/>
  <c r="G123" i="3" s="1"/>
  <c r="G122" i="3"/>
  <c r="G121" i="3"/>
  <c r="G120" i="3"/>
  <c r="G99" i="3"/>
  <c r="G97" i="3"/>
  <c r="G95" i="3"/>
  <c r="G77" i="3"/>
  <c r="G75" i="3"/>
  <c r="G62" i="3"/>
  <c r="G78" i="3"/>
  <c r="G76" i="3"/>
  <c r="G72" i="3"/>
  <c r="G98" i="3"/>
  <c r="G86" i="3"/>
  <c r="G83" i="3" s="1"/>
  <c r="G84" i="3"/>
  <c r="G82" i="3"/>
  <c r="G81" i="3"/>
  <c r="G80" i="3"/>
  <c r="G79" i="3" s="1"/>
  <c r="G74" i="3"/>
  <c r="G73" i="3"/>
  <c r="G67" i="3"/>
  <c r="G66" i="3"/>
  <c r="G65" i="3"/>
  <c r="G64" i="3"/>
  <c r="G61" i="3" s="1"/>
  <c r="G63" i="3"/>
  <c r="G221" i="3"/>
  <c r="G219" i="3"/>
  <c r="G218" i="3" s="1"/>
  <c r="G217" i="3" s="1"/>
  <c r="G212" i="3"/>
  <c r="G213" i="3"/>
  <c r="G190" i="3"/>
  <c r="G181" i="3"/>
  <c r="G180" i="3"/>
  <c r="G179" i="3" s="1"/>
  <c r="G178" i="3" s="1"/>
  <c r="G175" i="3"/>
  <c r="G174" i="3"/>
  <c r="G173" i="3" s="1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5" i="3"/>
  <c r="G154" i="3"/>
  <c r="G153" i="3"/>
  <c r="G152" i="3"/>
  <c r="G116" i="3"/>
  <c r="G115" i="3" s="1"/>
  <c r="G114" i="3"/>
  <c r="G113" i="3"/>
  <c r="G112" i="3"/>
  <c r="G111" i="3"/>
  <c r="G110" i="3"/>
  <c r="G109" i="3"/>
  <c r="G108" i="3"/>
  <c r="G107" i="3" s="1"/>
  <c r="G106" i="3"/>
  <c r="G105" i="3"/>
  <c r="G104" i="3"/>
  <c r="G103" i="3"/>
  <c r="G102" i="3" s="1"/>
  <c r="G91" i="3"/>
  <c r="G90" i="3"/>
  <c r="G89" i="3"/>
  <c r="G88" i="3"/>
  <c r="G87" i="3"/>
  <c r="F219" i="3"/>
  <c r="F213" i="3"/>
  <c r="G208" i="3"/>
  <c r="F208" i="3"/>
  <c r="G203" i="3"/>
  <c r="F203" i="3"/>
  <c r="G202" i="3"/>
  <c r="F202" i="3"/>
  <c r="G201" i="3"/>
  <c r="F201" i="3"/>
  <c r="G176" i="3"/>
  <c r="G177" i="3"/>
  <c r="F180" i="3"/>
  <c r="G193" i="3"/>
  <c r="F193" i="3"/>
  <c r="F181" i="3"/>
  <c r="F177" i="3"/>
  <c r="F176" i="3"/>
  <c r="F175" i="3"/>
  <c r="F174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G135" i="3"/>
  <c r="G134" i="3"/>
  <c r="G128" i="3"/>
  <c r="G127" i="3" s="1"/>
  <c r="F126" i="3"/>
  <c r="F125" i="3"/>
  <c r="F116" i="3"/>
  <c r="F114" i="3"/>
  <c r="F113" i="3"/>
  <c r="F112" i="3"/>
  <c r="F111" i="3"/>
  <c r="F110" i="3"/>
  <c r="F109" i="3"/>
  <c r="F108" i="3"/>
  <c r="F103" i="3"/>
  <c r="F106" i="3"/>
  <c r="F99" i="3"/>
  <c r="F97" i="3"/>
  <c r="F91" i="3"/>
  <c r="F90" i="3"/>
  <c r="F89" i="3"/>
  <c r="F88" i="3"/>
  <c r="F87" i="3"/>
  <c r="F79" i="3"/>
  <c r="F82" i="3"/>
  <c r="F81" i="3"/>
  <c r="F77" i="3"/>
  <c r="F76" i="3"/>
  <c r="F75" i="3"/>
  <c r="F73" i="3"/>
  <c r="F67" i="3"/>
  <c r="F66" i="3"/>
  <c r="F65" i="3"/>
  <c r="F64" i="3"/>
  <c r="F63" i="3"/>
  <c r="F62" i="3"/>
  <c r="E135" i="4" l="1"/>
  <c r="D71" i="4"/>
  <c r="E71" i="4" s="1"/>
  <c r="D83" i="4"/>
  <c r="D137" i="4" s="1"/>
  <c r="E20" i="4"/>
  <c r="C83" i="4"/>
  <c r="C137" i="4" s="1"/>
  <c r="G93" i="3"/>
  <c r="G92" i="3" s="1"/>
  <c r="G85" i="3"/>
  <c r="G150" i="3"/>
  <c r="G144" i="3"/>
  <c r="G101" i="3"/>
  <c r="G60" i="3"/>
  <c r="F72" i="3"/>
  <c r="E83" i="4" l="1"/>
  <c r="G96" i="3"/>
  <c r="G94" i="3"/>
  <c r="G12" i="3" l="1"/>
  <c r="F12" i="3"/>
  <c r="G54" i="3"/>
  <c r="F54" i="3"/>
  <c r="G53" i="3"/>
  <c r="F53" i="3"/>
  <c r="G52" i="3"/>
  <c r="H52" i="3" s="1"/>
  <c r="G51" i="3"/>
  <c r="G50" i="3"/>
  <c r="G49" i="3"/>
  <c r="H49" i="3" s="1"/>
  <c r="F49" i="3"/>
  <c r="G48" i="3"/>
  <c r="F48" i="3"/>
  <c r="G47" i="3"/>
  <c r="F47" i="3"/>
  <c r="H47" i="3" s="1"/>
  <c r="G46" i="3"/>
  <c r="F46" i="3"/>
  <c r="G45" i="3"/>
  <c r="H45" i="3" s="1"/>
  <c r="G44" i="3"/>
  <c r="F44" i="3"/>
  <c r="H44" i="3" s="1"/>
  <c r="G43" i="3"/>
  <c r="F43" i="3"/>
  <c r="G42" i="3"/>
  <c r="G41" i="3"/>
  <c r="F41" i="3"/>
  <c r="G40" i="3"/>
  <c r="H40" i="3" s="1"/>
  <c r="G39" i="3"/>
  <c r="G38" i="3"/>
  <c r="H38" i="3" s="1"/>
  <c r="F38" i="3"/>
  <c r="G37" i="3"/>
  <c r="G36" i="3"/>
  <c r="G35" i="3"/>
  <c r="G34" i="3"/>
  <c r="G33" i="3"/>
  <c r="G32" i="3"/>
  <c r="G31" i="3"/>
  <c r="F31" i="3"/>
  <c r="G30" i="3"/>
  <c r="G29" i="3"/>
  <c r="F29" i="3"/>
  <c r="G28" i="3"/>
  <c r="H28" i="3" s="1"/>
  <c r="F28" i="3"/>
  <c r="G27" i="3"/>
  <c r="F27" i="3"/>
  <c r="G26" i="3"/>
  <c r="G25" i="3"/>
  <c r="F25" i="3"/>
  <c r="G24" i="3"/>
  <c r="G23" i="3"/>
  <c r="H23" i="3" s="1"/>
  <c r="G22" i="3"/>
  <c r="G21" i="3"/>
  <c r="F21" i="3"/>
  <c r="G20" i="3"/>
  <c r="G19" i="3"/>
  <c r="G18" i="3"/>
  <c r="G17" i="3"/>
  <c r="F17" i="3"/>
  <c r="H17" i="3" s="1"/>
  <c r="G13" i="3"/>
  <c r="F13" i="3"/>
  <c r="H224" i="3"/>
  <c r="G223" i="3"/>
  <c r="H223" i="3" s="1"/>
  <c r="F223" i="3"/>
  <c r="F222" i="3" s="1"/>
  <c r="F221" i="3" s="1"/>
  <c r="F220" i="3" s="1"/>
  <c r="G222" i="3"/>
  <c r="H222" i="3" s="1"/>
  <c r="H219" i="3"/>
  <c r="G216" i="3"/>
  <c r="F218" i="3"/>
  <c r="F217" i="3" s="1"/>
  <c r="F216" i="3" s="1"/>
  <c r="F215" i="3" s="1"/>
  <c r="F214" i="3" s="1"/>
  <c r="H213" i="3"/>
  <c r="H212" i="3"/>
  <c r="F212" i="3"/>
  <c r="F211" i="3" s="1"/>
  <c r="F210" i="3" s="1"/>
  <c r="H208" i="3"/>
  <c r="G207" i="3"/>
  <c r="F207" i="3"/>
  <c r="F206" i="3"/>
  <c r="F205" i="3" s="1"/>
  <c r="H203" i="3"/>
  <c r="F200" i="3"/>
  <c r="H201" i="3"/>
  <c r="H199" i="3"/>
  <c r="G197" i="3"/>
  <c r="G196" i="3" s="1"/>
  <c r="F198" i="3"/>
  <c r="F197" i="3" s="1"/>
  <c r="F196" i="3" s="1"/>
  <c r="F195" i="3" s="1"/>
  <c r="H193" i="3"/>
  <c r="G192" i="3"/>
  <c r="G191" i="3" s="1"/>
  <c r="F192" i="3"/>
  <c r="F191" i="3" s="1"/>
  <c r="F189" i="3" s="1"/>
  <c r="F188" i="3" s="1"/>
  <c r="F190" i="3"/>
  <c r="H187" i="3"/>
  <c r="G186" i="3"/>
  <c r="F186" i="3"/>
  <c r="G185" i="3"/>
  <c r="H185" i="3" s="1"/>
  <c r="F185" i="3"/>
  <c r="H184" i="3"/>
  <c r="F183" i="3"/>
  <c r="F182" i="3" s="1"/>
  <c r="H180" i="3"/>
  <c r="F179" i="3"/>
  <c r="F178" i="3" s="1"/>
  <c r="H177" i="3"/>
  <c r="H176" i="3"/>
  <c r="H175" i="3"/>
  <c r="H174" i="3"/>
  <c r="F173" i="3"/>
  <c r="H170" i="3"/>
  <c r="H169" i="3"/>
  <c r="H166" i="3"/>
  <c r="H165" i="3"/>
  <c r="H164" i="3"/>
  <c r="H163" i="3"/>
  <c r="H162" i="3"/>
  <c r="H161" i="3"/>
  <c r="H160" i="3"/>
  <c r="H159" i="3"/>
  <c r="H157" i="3"/>
  <c r="G156" i="3"/>
  <c r="H156" i="3" s="1"/>
  <c r="H154" i="3"/>
  <c r="H153" i="3"/>
  <c r="H152" i="3"/>
  <c r="H149" i="3"/>
  <c r="F148" i="3"/>
  <c r="H148" i="3" s="1"/>
  <c r="H143" i="3"/>
  <c r="H142" i="3"/>
  <c r="F142" i="3"/>
  <c r="F141" i="3" s="1"/>
  <c r="F140" i="3" s="1"/>
  <c r="H140" i="3" s="1"/>
  <c r="H139" i="3"/>
  <c r="H138" i="3"/>
  <c r="F138" i="3"/>
  <c r="F137" i="3"/>
  <c r="F133" i="3" s="1"/>
  <c r="H136" i="3"/>
  <c r="F135" i="3"/>
  <c r="H135" i="3" s="1"/>
  <c r="H134" i="3"/>
  <c r="F134" i="3"/>
  <c r="H132" i="3"/>
  <c r="F131" i="3"/>
  <c r="F130" i="3" s="1"/>
  <c r="H130" i="3" s="1"/>
  <c r="H129" i="3"/>
  <c r="H128" i="3"/>
  <c r="F128" i="3"/>
  <c r="H127" i="3"/>
  <c r="F127" i="3"/>
  <c r="F124" i="3"/>
  <c r="F123" i="3" s="1"/>
  <c r="H122" i="3"/>
  <c r="H121" i="3"/>
  <c r="F121" i="3"/>
  <c r="F120" i="3"/>
  <c r="H120" i="3" s="1"/>
  <c r="H119" i="3"/>
  <c r="H118" i="3"/>
  <c r="F118" i="3"/>
  <c r="F117" i="3"/>
  <c r="F115" i="3"/>
  <c r="H113" i="3"/>
  <c r="H112" i="3"/>
  <c r="H111" i="3"/>
  <c r="F107" i="3"/>
  <c r="H106" i="3"/>
  <c r="F105" i="3"/>
  <c r="H105" i="3" s="1"/>
  <c r="H104" i="3"/>
  <c r="F104" i="3"/>
  <c r="F102" i="3" s="1"/>
  <c r="H100" i="3"/>
  <c r="F98" i="3"/>
  <c r="H98" i="3" s="1"/>
  <c r="H97" i="3"/>
  <c r="F95" i="3"/>
  <c r="F93" i="3" s="1"/>
  <c r="F92" i="3" s="1"/>
  <c r="H91" i="3"/>
  <c r="H90" i="3"/>
  <c r="H89" i="3"/>
  <c r="H88" i="3"/>
  <c r="H87" i="3"/>
  <c r="F86" i="3"/>
  <c r="F85" i="3" s="1"/>
  <c r="H82" i="3"/>
  <c r="H81" i="3"/>
  <c r="F80" i="3"/>
  <c r="F78" i="3"/>
  <c r="H78" i="3" s="1"/>
  <c r="H77" i="3"/>
  <c r="H76" i="3"/>
  <c r="H75" i="3"/>
  <c r="F74" i="3"/>
  <c r="H74" i="3" s="1"/>
  <c r="H73" i="3"/>
  <c r="H71" i="3"/>
  <c r="H70" i="3"/>
  <c r="F70" i="3"/>
  <c r="H69" i="3"/>
  <c r="H67" i="3"/>
  <c r="H66" i="3"/>
  <c r="H54" i="3"/>
  <c r="H53" i="3"/>
  <c r="H50" i="3"/>
  <c r="H48" i="3"/>
  <c r="H46" i="3"/>
  <c r="H43" i="3"/>
  <c r="H42" i="3"/>
  <c r="H41" i="3"/>
  <c r="H39" i="3"/>
  <c r="H37" i="3"/>
  <c r="H36" i="3"/>
  <c r="H35" i="3"/>
  <c r="H34" i="3"/>
  <c r="H33" i="3"/>
  <c r="H32" i="3"/>
  <c r="H31" i="3"/>
  <c r="H30" i="3"/>
  <c r="H29" i="3"/>
  <c r="H27" i="3"/>
  <c r="H26" i="3"/>
  <c r="H25" i="3"/>
  <c r="H24" i="3"/>
  <c r="H22" i="3"/>
  <c r="H21" i="3"/>
  <c r="H20" i="3"/>
  <c r="H19" i="3"/>
  <c r="H18" i="3"/>
  <c r="H16" i="3"/>
  <c r="H15" i="3"/>
  <c r="H14" i="3"/>
  <c r="H13" i="3"/>
  <c r="F194" i="3" l="1"/>
  <c r="H186" i="3"/>
  <c r="F147" i="3"/>
  <c r="F146" i="3" s="1"/>
  <c r="F145" i="3" s="1"/>
  <c r="H131" i="3"/>
  <c r="H218" i="3"/>
  <c r="G211" i="3"/>
  <c r="G210" i="3" s="1"/>
  <c r="H210" i="3"/>
  <c r="H207" i="3"/>
  <c r="H137" i="3"/>
  <c r="H133" i="3"/>
  <c r="F101" i="3"/>
  <c r="F94" i="3"/>
  <c r="F96" i="3"/>
  <c r="H86" i="3"/>
  <c r="H12" i="3"/>
  <c r="H102" i="3"/>
  <c r="H65" i="3"/>
  <c r="H182" i="3"/>
  <c r="H181" i="3"/>
  <c r="H191" i="3"/>
  <c r="G189" i="3"/>
  <c r="H190" i="3"/>
  <c r="H79" i="3"/>
  <c r="H80" i="3"/>
  <c r="H117" i="3"/>
  <c r="H116" i="3"/>
  <c r="F150" i="3"/>
  <c r="F144" i="3" s="1"/>
  <c r="H197" i="3"/>
  <c r="H108" i="3"/>
  <c r="H95" i="3"/>
  <c r="H146" i="3"/>
  <c r="H171" i="3"/>
  <c r="H172" i="3"/>
  <c r="H178" i="3"/>
  <c r="H216" i="3"/>
  <c r="G215" i="3"/>
  <c r="H99" i="3"/>
  <c r="H103" i="3"/>
  <c r="H141" i="3"/>
  <c r="H173" i="3"/>
  <c r="H183" i="3"/>
  <c r="F209" i="3"/>
  <c r="F204" i="3" s="1"/>
  <c r="H211" i="3"/>
  <c r="H217" i="3"/>
  <c r="H109" i="3"/>
  <c r="H179" i="3"/>
  <c r="F83" i="3"/>
  <c r="F60" i="3" s="1"/>
  <c r="H126" i="3"/>
  <c r="H192" i="3"/>
  <c r="H198" i="3"/>
  <c r="H68" i="3"/>
  <c r="H110" i="3"/>
  <c r="H147" i="3"/>
  <c r="H202" i="3"/>
  <c r="G209" i="3"/>
  <c r="H209" i="3" s="1"/>
  <c r="F84" i="3"/>
  <c r="H158" i="3"/>
  <c r="G200" i="3"/>
  <c r="H200" i="3" s="1"/>
  <c r="G206" i="3"/>
  <c r="H155" i="3"/>
  <c r="H107" i="3" l="1"/>
  <c r="H101" i="3"/>
  <c r="G205" i="3"/>
  <c r="H206" i="3"/>
  <c r="F61" i="3"/>
  <c r="H196" i="3"/>
  <c r="G195" i="3"/>
  <c r="H83" i="3"/>
  <c r="H72" i="3"/>
  <c r="H94" i="3"/>
  <c r="H96" i="3"/>
  <c r="H189" i="3"/>
  <c r="G188" i="3"/>
  <c r="H188" i="3" s="1"/>
  <c r="H168" i="3"/>
  <c r="H167" i="3"/>
  <c r="H145" i="3"/>
  <c r="H215" i="3"/>
  <c r="G214" i="3"/>
  <c r="H214" i="3" s="1"/>
  <c r="H92" i="3"/>
  <c r="H93" i="3"/>
  <c r="H115" i="3"/>
  <c r="H114" i="3"/>
  <c r="H221" i="3"/>
  <c r="G220" i="3"/>
  <c r="H220" i="3" s="1"/>
  <c r="F59" i="3" l="1"/>
  <c r="G204" i="3"/>
  <c r="H204" i="3" s="1"/>
  <c r="H205" i="3"/>
  <c r="H125" i="3"/>
  <c r="H195" i="3"/>
  <c r="G194" i="3"/>
  <c r="H151" i="3"/>
  <c r="H64" i="3"/>
  <c r="H63" i="3" s="1"/>
  <c r="H194" i="3" l="1"/>
  <c r="G59" i="3"/>
  <c r="F233" i="3"/>
  <c r="F225" i="3"/>
  <c r="F230" i="3" s="1"/>
  <c r="F231" i="3" s="1"/>
  <c r="F232" i="3" s="1"/>
  <c r="H150" i="3"/>
  <c r="H144" i="3"/>
  <c r="H61" i="3"/>
  <c r="H124" i="3"/>
  <c r="H123" i="3"/>
  <c r="G225" i="3" l="1"/>
  <c r="H60" i="3"/>
  <c r="H59" i="3" l="1"/>
  <c r="G230" i="3"/>
  <c r="G231" i="3" l="1"/>
  <c r="H231" i="3" s="1"/>
  <c r="H230" i="3"/>
</calcChain>
</file>

<file path=xl/sharedStrings.xml><?xml version="1.0" encoding="utf-8"?>
<sst xmlns="http://schemas.openxmlformats.org/spreadsheetml/2006/main" count="1365" uniqueCount="637">
  <si>
    <t>1. ДОХОДЫ БЮДЖЕТА</t>
  </si>
  <si>
    <t>Наименование показателя</t>
  </si>
  <si>
    <t>ППП</t>
  </si>
  <si>
    <t>Код дохода по КД</t>
  </si>
  <si>
    <t>ЭКР</t>
  </si>
  <si>
    <t>Утвержденные бюджетные назначения</t>
  </si>
  <si>
    <t>Исполнено</t>
  </si>
  <si>
    <t>Неисполненные назначения</t>
  </si>
  <si>
    <t>Доходы бюджета - всего</t>
  </si>
  <si>
    <t>010</t>
  </si>
  <si>
    <t>000</t>
  </si>
  <si>
    <t>85000000000000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</si>
  <si>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1 и 228 Налогового кодекса Российской Федерации</t>
  </si>
  <si>
    <t>10102010010000</t>
  </si>
  <si>
    <t>10102010011000</t>
  </si>
  <si>
    <t>10102010012100</t>
  </si>
  <si>
    <t>182</t>
  </si>
  <si>
    <t>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</si>
  <si>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</si>
  <si>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10102020010000</t>
  </si>
  <si>
    <t>10102020011000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</si>
  <si>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</si>
  <si>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</si>
  <si>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10102030010000</t>
  </si>
  <si>
    <t>10102030011000</t>
  </si>
  <si>
    <t>10102030012100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</si>
  <si>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</si>
  <si>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</si>
  <si>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</si>
  <si>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Налог на имущество физических лиц, взимаемый по ставкам, применяемым к объектам налогообложения, расположенным в границах внутригородских муниципальных образований городов федерального значения </t>
  </si>
  <si>
    <t>10601010030000</t>
  </si>
  <si>
    <t>10601010031000</t>
  </si>
  <si>
    <t>Земельный налог с организаций, обладающих земельным участком, расположенным в границах внутригородских муниципальных образований городов федерального значения</t>
  </si>
  <si>
    <t>10601010032100</t>
  </si>
  <si>
    <t>10606031030000</t>
  </si>
  <si>
    <t>10606031031000</t>
  </si>
  <si>
    <t>10606031032100</t>
  </si>
  <si>
    <t>Земельный налог с физических лиц, обладающих земельным участком, расположенным в границах внутригородских муниципальных образований городов федерального значения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</si>
  <si>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значения, а также средства от продажи права на заключение договоров аренды указанных земельных участков</t>
  </si>
  <si>
    <t>10606041030000</t>
  </si>
  <si>
    <t>10606041031000</t>
  </si>
  <si>
    <t>10606041032100</t>
  </si>
  <si>
    <t>11105011020000</t>
  </si>
  <si>
    <t>11105011028001</t>
  </si>
  <si>
    <t>Доходы от сдачи в аренду имущества, находящегося в оперативном управлении органов управления внутригородских муниципальных образований городов федерального значения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</si>
  <si>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внутригородских муниципальных образований городов федерального значения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</si>
  <si>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11105033030000</t>
  </si>
  <si>
    <t>11109043030000</t>
  </si>
  <si>
    <t>11109043030001</t>
  </si>
  <si>
    <t>006</t>
  </si>
  <si>
    <t>071</t>
  </si>
  <si>
    <t>Доходы, поступающие в порядке возмещения расходов, понесенных в связи с эксплуатацией  имущества внутригородских муниципальных образований городов федерального значения</t>
  </si>
  <si>
    <t>11302063030000</t>
  </si>
  <si>
    <t>Субвенции бюджетам внутригородских муниципальных образований городов федерального значения на осуществление первичного воинского учета на территориях, где отсутствуют военные комиссариаты</t>
  </si>
  <si>
    <t>20235118030000</t>
  </si>
  <si>
    <t>2. РАСХОДЫ БЮДЖЕТА</t>
  </si>
  <si>
    <t>Код строки</t>
  </si>
  <si>
    <t>ФКР</t>
  </si>
  <si>
    <t>ЦСР</t>
  </si>
  <si>
    <t>КВР</t>
  </si>
  <si>
    <t>2</t>
  </si>
  <si>
    <t>3</t>
  </si>
  <si>
    <t>4</t>
  </si>
  <si>
    <t>5</t>
  </si>
  <si>
    <t>% исполнения</t>
  </si>
  <si>
    <t>Расходы бюджета - всего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</si>
  <si>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</si>
  <si>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</si>
  <si>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31Б0100000</t>
  </si>
  <si>
    <t>Обеспечение деятельности руководителя администрации</t>
  </si>
  <si>
    <t>31Б0100100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</si>
  <si>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</si>
  <si>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</si>
  <si>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</si>
  <si>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</si>
  <si>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0000000000</t>
  </si>
  <si>
    <t>0100</t>
  </si>
  <si>
    <t>0104</t>
  </si>
  <si>
    <t>Обеспечение деятельности администрации</t>
  </si>
  <si>
    <t>31Б0100500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</si>
  <si>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</si>
  <si>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 муниципальных) нужд</t>
  </si>
  <si>
    <t>Иные бюджетные ассигнования</t>
  </si>
  <si>
    <t>Уплата налогов, сборов и иных платежей</t>
  </si>
  <si>
    <t>Резервные фонды</t>
  </si>
  <si>
    <t>Резервный фонд, предусмотренный органами местного самоуправления</t>
  </si>
  <si>
    <t>32А0100000</t>
  </si>
  <si>
    <t>Резервные средства</t>
  </si>
  <si>
    <t>Другие общегосударственные вопросы</t>
  </si>
  <si>
    <t>Уплата членских взносов на осуществление деятельности Совета муниципальных образований города Москвы</t>
  </si>
  <si>
    <t>31Б0100400</t>
  </si>
  <si>
    <t>31Б0109900</t>
  </si>
  <si>
    <t>0111</t>
  </si>
  <si>
    <t>0113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</si>
  <si>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</si>
  <si>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</si>
  <si>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</si>
  <si>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 управления государственными внебюджетными фондами</t>
  </si>
  <si>
    <t>НАЦИОНАЛЬНАЯ БЕЗОПАСНОСТЬ И ПРАВООХРАНИТЕЛЬНАЯ ДЕЯТЕЛЬНОСТЬ</t>
  </si>
  <si>
    <t>0200</t>
  </si>
  <si>
    <t>0203</t>
  </si>
  <si>
    <t>0300</t>
  </si>
  <si>
    <t>0309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</si>
  <si>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</si>
  <si>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</si>
  <si>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</si>
  <si>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</si>
  <si>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Дорожное хозяйство (дорожные фонды)</t>
  </si>
  <si>
    <t>0400</t>
  </si>
  <si>
    <t>0409</t>
  </si>
  <si>
    <t>ЖИЛИЩНО-КОММУНАЛЬНОЕ ХОЗЯЙСТВО</t>
  </si>
  <si>
    <t>Жилищное хозяйство</t>
  </si>
  <si>
    <t>Взносы на капитальный ремонт общего имущества в многоквартирных домах</t>
  </si>
  <si>
    <t>Благоустройство</t>
  </si>
  <si>
    <t>0500</t>
  </si>
  <si>
    <t>0501</t>
  </si>
  <si>
    <t>0503</t>
  </si>
  <si>
    <t>Закупка товаров, работ и услуг для  обеспечения государственных (муниципальных) нужд</t>
  </si>
  <si>
    <t>ОБРАЗОВАНИЕ</t>
  </si>
  <si>
    <t xml:space="preserve">Молодежная политика </t>
  </si>
  <si>
    <t>Проведение праздничных мероприятий для населения, мероприятий для детей и молодёжи</t>
  </si>
  <si>
    <t>0700</t>
  </si>
  <si>
    <t>0707</t>
  </si>
  <si>
    <t>КУЛЬТУРА, КИНЕМАТОГРАФИЯ</t>
  </si>
  <si>
    <t>Культура</t>
  </si>
  <si>
    <t>Библиотеки</t>
  </si>
  <si>
    <t>Расходы бюджетов на предоставление субсидий бюджетным учреждениям ( библиотека)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</si>
  <si>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</si>
  <si>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</si>
  <si>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Проведение праздничных  мероприятий для населения, мероприятий для детей и молодежи</t>
  </si>
  <si>
    <t>0800</t>
  </si>
  <si>
    <t>0801</t>
  </si>
  <si>
    <t>0804</t>
  </si>
  <si>
    <t>СОЦИАЛЬНАЯ ПОЛИТИКА</t>
  </si>
  <si>
    <t>Социальное обеспечение населения</t>
  </si>
  <si>
    <t>Адресная социальная помощь отдельным категориям граждан</t>
  </si>
  <si>
    <t>Социальное обеспечение и иные выплаты населению</t>
  </si>
  <si>
    <t>Публичные нормативные социальные выплаты гражданам</t>
  </si>
  <si>
    <t>ФИЗИЧЕСКАЯ КУЛЬТУРА И СПОРТ</t>
  </si>
  <si>
    <t>Массовый спорт</t>
  </si>
  <si>
    <t>Центры спортивной подготовки</t>
  </si>
  <si>
    <t>Расходы бюджетов на предоставление субсидий бюджетным учреждениям (спортивный центр)</t>
  </si>
  <si>
    <t>СРЕДСТВА МАССОВОЙ ИНФОРМАЦИИ</t>
  </si>
  <si>
    <t>Периодическая печать и издательства</t>
  </si>
  <si>
    <t>Периодическая печать и издательства (уплата целевого взноса)</t>
  </si>
  <si>
    <t>35Е0100300</t>
  </si>
  <si>
    <t>Результат исполнения бюджета (дефицит/профицит)</t>
  </si>
  <si>
    <t>3. ИСТОЧНИКИ ФИНАНСИРОВАНИЯ</t>
  </si>
  <si>
    <t>КИВФ / КИЕФ</t>
  </si>
  <si>
    <t>1</t>
  </si>
  <si>
    <t>Источники финансирования дефицита бюджета - всего</t>
  </si>
  <si>
    <t>Изменение остатков средств</t>
  </si>
  <si>
    <t>Поступление на счета бюджетов</t>
  </si>
  <si>
    <t>Выбытие со счетов бюджетов</t>
  </si>
  <si>
    <t>90000000000000</t>
  </si>
  <si>
    <t>01000000000000</t>
  </si>
  <si>
    <t>01050201030000</t>
  </si>
  <si>
    <t>510</t>
  </si>
  <si>
    <t>610</t>
  </si>
  <si>
    <t>200</t>
  </si>
  <si>
    <t>240</t>
  </si>
  <si>
    <t>10302231010000</t>
  </si>
  <si>
    <t>10302241010000</t>
  </si>
  <si>
    <t>10302251010000</t>
  </si>
  <si>
    <t>10302261010000</t>
  </si>
  <si>
    <t>20229999030001</t>
  </si>
  <si>
    <t>150</t>
  </si>
  <si>
    <t>Прочие поступления от использования имущества, находящегося в собственности внутригородских муниципальных образований городов федерального значения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социальный наем жилых помещений)</t>
  </si>
  <si>
    <t>33А0202500</t>
  </si>
  <si>
    <t>33А0202400</t>
  </si>
  <si>
    <t>33А0202300</t>
  </si>
  <si>
    <t>33А0202100</t>
  </si>
  <si>
    <t>Консолидированная субсидия бюджетам внутригородских муниципальных образований в целях софинансирования расходных обязательств городских округов и поселений, возникающих при исполнении полномочий органов местного самоуправления в сфере жилищно-коммунального хозяйства, благоустройства и дорожной деятельности</t>
  </si>
  <si>
    <t>33А0202000</t>
  </si>
  <si>
    <t>Консолидированная субсидия бюджетам внутригородских муниципальных образований в целях софинансирования расходных обязательств городских округов и поселений, возникающих при исполнении полномочий органов местного самоуправления в сфере жилищно-коммунального хозяйства, благоустройства и дорожной деятельности (благоустройство территории жилой застройки)</t>
  </si>
  <si>
    <t>Консолидированная субсидия бюджетам внутригородских муниципальных образований в целях софинансирования расходных обязательств городских округов и поселений, возникающих при исполнении полномочий органов местного самоуправления в сфере жилищно-коммунального хозяйства, благоустройства и дорожной деятельности (ремонт объектов дорожного хозяйства)</t>
  </si>
  <si>
    <t>Консолидированная субсидия бюджетам внутригородских муниципальных образований в целях софинансирования расходных обязательств городских округов и поселений, возникающих при исполнении полномочий органов местного самоуправления в сфере жилищно-коммунального хозяйства, благоустройства и дорожной деятельности (содержание объектов дорожного хозяйства)</t>
  </si>
  <si>
    <t>Консолидированная субсидия бюджетам внутригородских муниципальных образований в целях софинансирования расходных обязательств городских округов и поселений, возникающих при исполнении полномочий органов местного самоуправления в сфере жилищно-коммунального хозяйства, благоустройства и дорожной деятельности (разметка объектов дорожного хозяйства)</t>
  </si>
  <si>
    <t>1001</t>
  </si>
  <si>
    <t>35Е0100200</t>
  </si>
  <si>
    <t>300</t>
  </si>
  <si>
    <t>Пенсионное обеспечение</t>
  </si>
  <si>
    <t>Доплаты к пенсиям муниципальных служащих</t>
  </si>
  <si>
    <t>10102030013000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</si>
  <si>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</si>
  <si>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11610123010000</t>
  </si>
  <si>
    <t>140</t>
  </si>
  <si>
    <t>180</t>
  </si>
  <si>
    <t>11610123010031</t>
  </si>
  <si>
    <t xml:space="preserve">Прочие субсидии бюджетам внутригородских муниципальных образований городов федерального значения (в сфере жилищно-коммунального хозяйства, благоустройства и дорожной деятельности)  </t>
  </si>
  <si>
    <t xml:space="preserve">Возврат остатков субсидий, субвенций и иных межбюджетных трансфертов, имеющих целевое назначение, прошлых лет из бюджетов внутригородских муниципальных образований городов федерального значения </t>
  </si>
  <si>
    <t>21960010030000</t>
  </si>
  <si>
    <t>Консолидированная субсидия бюджетам внутригородских муниципальных образований в целях софинансирования расходных обязательств городских округов и поселений, возникающих при исполнении полномочий органов местного самоуправления в сфере жилищно-коммунального хозяйства, благоустройства и дорожной деятельности (содержание дворовых территорий)</t>
  </si>
  <si>
    <t>33А0202600</t>
  </si>
  <si>
    <r>
  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</t>
    </r>
    <r>
      <rPr>
        <sz val="10"/>
        <rFont val="Times New Roman"/>
        <family val="1"/>
        <charset val="204"/>
      </rPr>
      <t>статьями 227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227.1</t>
    </r>
    <r>
      <rPr>
        <sz val="10"/>
        <color theme="1"/>
        <rFont val="Times New Roman"/>
        <family val="1"/>
        <charset val="204"/>
      </rPr>
      <t xml:space="preserve"> и </t>
    </r>
    <r>
      <rPr>
        <sz val="10"/>
        <rFont val="Times New Roman"/>
        <family val="1"/>
        <charset val="204"/>
      </rPr>
      <t>228</t>
    </r>
    <r>
      <rPr>
        <sz val="10"/>
        <color theme="1"/>
        <rFont val="Times New Roman"/>
        <family val="1"/>
        <charset val="204"/>
      </rPr>
      <t xml:space="preserve"> Налогового кодекса Российской Федерации </t>
    </r>
  </si>
  <si>
    <t>10102010014000</t>
  </si>
  <si>
    <t>10601010035000</t>
  </si>
  <si>
    <t xml:space="preserve">Доходы, поступающие в порядке возмещения расходов, понесенных в связи с эксплуатацией  имущества внутригородских муниципальных образований городов федерального значения </t>
  </si>
  <si>
    <t>11401030030000</t>
  </si>
  <si>
    <t>410</t>
  </si>
  <si>
    <t>Муниципальная программа «Обеспечение безопасности жизнедеятельности населения на территории поселения Кокошкино»</t>
  </si>
  <si>
    <t>3600000000</t>
  </si>
  <si>
    <t>Подпрограмма «Обеспечение безопасности людей на водных объектах, охрана их жизни и здоровья на территории поселения Кокошкино»</t>
  </si>
  <si>
    <t>3610010000</t>
  </si>
  <si>
    <t>Подпрограмма «Мероприятия по обеспечению первичных мер пожарной безопасности на территории поселения Кококшино»</t>
  </si>
  <si>
    <t>3630010000</t>
  </si>
  <si>
    <t>3640010000</t>
  </si>
  <si>
    <t>Муниципальная программа «Содержание и ремонт объектов дорожного хозяйства на территории поселения Кокошкино»</t>
  </si>
  <si>
    <t>3700000000</t>
  </si>
  <si>
    <t>Подпрограмма «Содержание объектов дорожного хозяйства поселения Кокошкино»</t>
  </si>
  <si>
    <t>3710000000</t>
  </si>
  <si>
    <t>Подпрограмма «Содержание объектов дорожного хозяйства поселения Кокошкино» (софинансирование)</t>
  </si>
  <si>
    <t>37100S0000</t>
  </si>
  <si>
    <t>Подпрограмма «Ремонт объектов дорожного хозяйства поселения Кокошкино»</t>
  </si>
  <si>
    <t>3720000000</t>
  </si>
  <si>
    <t>Подпрограмма  «Ремонт объектов дорожного хозяйства поселения Кокошкино»</t>
  </si>
  <si>
    <t>Подпрограмма «Ремонт объектов дорожного хозяйства поселения Кокошкино» (софинансирование)</t>
  </si>
  <si>
    <t>37200S0000</t>
  </si>
  <si>
    <t>Подпрограмма «Обеспечение безопасности дорожного движения»</t>
  </si>
  <si>
    <t>Подпрограмма «Обеспечение безопасности дорожного движения» (софинансирование)</t>
  </si>
  <si>
    <t>3730000000</t>
  </si>
  <si>
    <t>37300S0000</t>
  </si>
  <si>
    <t>Непрограммные направления деятельности органов государственной власти по руководству и управлению в сфере установленных функций органов государственной
власти города Москвы</t>
  </si>
  <si>
    <t>3100000000</t>
  </si>
  <si>
    <t>Исполнительные органы государственной власти города Москвы</t>
  </si>
  <si>
    <t>31Б0000000</t>
  </si>
  <si>
    <t>Функционирование исполнительных органов государственной власти города Москвы</t>
  </si>
  <si>
    <t>Безопасный город</t>
  </si>
  <si>
    <t>1700000000</t>
  </si>
  <si>
    <t>Осуществление переданных органам местного самоуправления полномочий Российской Федерации по первичному воинскому учету на территориях, где отсутствуют военные комиссариаты</t>
  </si>
  <si>
    <t>1710051180</t>
  </si>
  <si>
    <t>3620010000</t>
  </si>
  <si>
    <t>Подпрограмма «Мероприятия по профилактике терроризма и экстремизма на территории поселения Кокошкино»</t>
  </si>
  <si>
    <t>Непрограммные направления в области жилищного хозяйства</t>
  </si>
  <si>
    <t>Муниципальная программа «Благоустройство территории поселения Кокошкино»</t>
  </si>
  <si>
    <t>3900000000</t>
  </si>
  <si>
    <t>Подпрограмма «Озеленение территории поселения Кокошкино»</t>
  </si>
  <si>
    <t>3910010000</t>
  </si>
  <si>
    <t>Подпрограмма «Комплексное благоустройство территории поселения Кокошкино»</t>
  </si>
  <si>
    <t>3920000000</t>
  </si>
  <si>
    <t>3920010000</t>
  </si>
  <si>
    <t>Подпрограмма «Комплексное благоустройство территории поселения Кокошкино» (софинансирование)</t>
  </si>
  <si>
    <t>39200S0000</t>
  </si>
  <si>
    <t xml:space="preserve">                      Утверждено</t>
  </si>
  <si>
    <t xml:space="preserve">                      Приложение</t>
  </si>
  <si>
    <t>Подпрограмма «Регулированию численности безнадзорных и бесхозяйных животных»</t>
  </si>
  <si>
    <t>3930010000</t>
  </si>
  <si>
    <t>Подпрограмма «Содержание объектов благоустройства»</t>
  </si>
  <si>
    <t>Подпрограмма «Содержание объектов благоустройства» (софинансирование)</t>
  </si>
  <si>
    <t>3940000000</t>
  </si>
  <si>
    <t>3940010000</t>
  </si>
  <si>
    <t>39400S0000</t>
  </si>
  <si>
    <t>Муниципальная программа «Молодежная политика поселения Кокошкино»</t>
  </si>
  <si>
    <t>4000000000</t>
  </si>
  <si>
    <t>4010000000</t>
  </si>
  <si>
    <t>Муниципальная программа «Развитие культуры в сфере обеспечения досуга населения»</t>
  </si>
  <si>
    <t>4100000000</t>
  </si>
  <si>
    <t>4110010000</t>
  </si>
  <si>
    <t>320</t>
  </si>
  <si>
    <t>Муниципальная программа «Адресная социальная поддержка и социальная помощь отдельным категориям граждан поселения Кокошкино»</t>
  </si>
  <si>
    <t>1003</t>
  </si>
  <si>
    <t>4200000000</t>
  </si>
  <si>
    <t>4210010000</t>
  </si>
  <si>
    <t xml:space="preserve">                      поселения Кокошкино в городе Москве</t>
  </si>
  <si>
    <t>10102020012100</t>
  </si>
  <si>
    <t>10102020013000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</si>
  <si>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</si>
  <si>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10102080010000</t>
  </si>
  <si>
    <t>10102080011000</t>
  </si>
  <si>
    <t>Доходы от продажи земельных участков, государственная собственность на которые не разграничена и которые расположены в границах городов федерального значения</t>
  </si>
  <si>
    <t>11406011020000</t>
  </si>
  <si>
    <t>430</t>
  </si>
  <si>
    <t xml:space="preserve">Прочие доходы от компенсации затрат бюджетов внутригородских муниципальных образований городов федерального значения </t>
  </si>
  <si>
    <t>11302993030000</t>
  </si>
  <si>
    <t>130</t>
  </si>
  <si>
    <t>11406011028000</t>
  </si>
  <si>
    <t>Гражданская оборона</t>
  </si>
  <si>
    <t>Подпрограмма «Мероприятия по гражданской обороне»</t>
  </si>
  <si>
    <t>Защита населения и территории от чрезвычайных ситуаций природного и техногенного характера, пожарная безопасность</t>
  </si>
  <si>
    <t>Подпрограмма «Защита населения от чрезвычайных ситуаций природного и техногенного характера на территории поселения Кокошкино»</t>
  </si>
  <si>
    <t>3650010000</t>
  </si>
  <si>
    <t>Отчёт об исполнении бюджета поселения Кокошкино в городе Москве за 9 месяцев 2021 года</t>
  </si>
  <si>
    <t>ОТЧЕТ ОБ ИСПОЛНЕНИИ БЮДЖЕТА</t>
  </si>
  <si>
    <t>коды</t>
  </si>
  <si>
    <t xml:space="preserve">Форма по ОКУД   </t>
  </si>
  <si>
    <t>1 октября 2021 г.</t>
  </si>
  <si>
    <t xml:space="preserve">Дата   </t>
  </si>
  <si>
    <t>01.10.2021</t>
  </si>
  <si>
    <t>Наименование органа, организующего</t>
  </si>
  <si>
    <t xml:space="preserve">по ОКПО   </t>
  </si>
  <si>
    <t>исполнение бюджета</t>
  </si>
  <si>
    <t>Администрация внутригородского муниципального образования поселения Кокошкино в городе Москве</t>
  </si>
  <si>
    <t xml:space="preserve">Глава по БК  </t>
  </si>
  <si>
    <t>Наименование бюджета</t>
  </si>
  <si>
    <t>Местный бюджет</t>
  </si>
  <si>
    <t xml:space="preserve">по ОКТМО  </t>
  </si>
  <si>
    <t>Периодичность</t>
  </si>
  <si>
    <t>месячная</t>
  </si>
  <si>
    <t>Единица измерения</t>
  </si>
  <si>
    <t>руб.</t>
  </si>
  <si>
    <t xml:space="preserve">по ОКЕИ   </t>
  </si>
  <si>
    <t>1. Доходы бюджета</t>
  </si>
  <si>
    <t xml:space="preserve"> Наименование показателя</t>
  </si>
  <si>
    <t>Код
стро-
ки</t>
  </si>
  <si>
    <t>Код дохода
по бюджетной классификации</t>
  </si>
  <si>
    <t>Утвержденные бюджетные 
назначения</t>
  </si>
  <si>
    <t>Доходы бюджета -всего</t>
  </si>
  <si>
    <t>(перерасчеты, недоимка и задолженность по соответствующему платежу, в том числе по отмененному)</t>
  </si>
  <si>
    <t>-</t>
  </si>
  <si>
    <t>(пени по соответствующему платежу)</t>
  </si>
  <si>
    <t>(прочие поступления)</t>
  </si>
  <si>
    <t>(суммы денежных взысканий (штрафов) по соответствующему платежу согласно законодательству Российской Федерации)</t>
  </si>
  <si>
    <t>Налог на имущество физических лиц, взимаемый по ставкам, применяемый к объектам налогообложения, расположенным в границах внутригородских муниципальных образований городов федерального значения</t>
  </si>
  <si>
    <t>(уплата процентов, начисленных на суммы излишне взысканных (уплаченных) платежей, а также при нарушении сроков их возврата)</t>
  </si>
  <si>
    <t>Доходы от сдачи в аренду имущества, находящегося в оперативном управлении органов управления внутригородских муниципальных образований городов федерального значения и созданных ими учреждений (за исключением  имущества муниципальных бюджетных и автономных учреждений)</t>
  </si>
  <si>
    <t>2. Расходы бюджета</t>
  </si>
  <si>
    <t>Код расхода
по бюджетной классификации</t>
  </si>
  <si>
    <t>Утвержденные 
бюджетные 
назначения</t>
  </si>
  <si>
    <t>Расходы бюджета -всего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</si>
  <si>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</si>
  <si>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</si>
  <si>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</si>
  <si>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</t>
  </si>
  <si>
    <t>Закупка энергетических ресурсов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</si>
  <si>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</si>
  <si>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</si>
  <si>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</si>
  <si>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33A0202600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</si>
  <si>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</si>
  <si>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Пособия, компенсации и иные социальные выплаты гражданам, кроме публичных нормативных обязательств</t>
  </si>
  <si>
    <t>Пособия, компенсации, меры социальной поддержки по публичным нормативным обязательствам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</si>
  <si>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(выполнение) работ</t>
  </si>
  <si>
    <t>Субсидии бюджетным учреждениям на иные цели</t>
  </si>
  <si>
    <t>Результат исполнения бюджета(дефицит/профицит)</t>
  </si>
  <si>
    <t>3. Источники финансирования дефицитов бюджетов</t>
  </si>
  <si>
    <t>Код источника финансирования
по бюджетной классификации</t>
  </si>
  <si>
    <t>Поступление денежных средств и их эквивалентов</t>
  </si>
  <si>
    <t>Выбытие денежных средств и их эквивалентов</t>
  </si>
  <si>
    <t>Администрация поселения Кокошкино в городе Москве предоставляет сведения о ходе исполнения бюджета  поселения Кокошкино за 9 месяцев 2021 года в соответствии с п. 6 ст. 52 Федерального закона  от 06.10.2003 г. № 131-ФЗ "Об общих принципах организации местного самоуправления в Российской Федерации":</t>
  </si>
  <si>
    <t>КБК</t>
  </si>
  <si>
    <t xml:space="preserve">Наименование </t>
  </si>
  <si>
    <t>Годовые назначения, тыс.руб.</t>
  </si>
  <si>
    <t>Исполнение на 01.10.2021 г., тыс.руб.</t>
  </si>
  <si>
    <t>00085000000000000000 </t>
  </si>
  <si>
    <t> Доходы бюджета-Итого </t>
  </si>
  <si>
    <t>00010000000000000000 </t>
  </si>
  <si>
    <t> ДОХОДЫ </t>
  </si>
  <si>
    <t>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</si>
  <si>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</si>
  <si>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</si>
  <si>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 Налог на доходы физических лиц </t>
  </si>
  <si>
    <t> Налог на доходы физических лиц с доходов, полученных в виде дивидендов от долевого участия в деятельности организаций </t>
  </si>
  <si>
    <t> Налог на доходы физических лиц с доходов, облагаемых по налоговой ставке, установленной пунктом 1 статьи 224 Налогового кодекса Российской Федерации </t>
  </si>
  <si>
    <t> 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 </t>
  </si>
  <si>
    <t> Налог на доходы физических лиц с доходов, облагаемых по налоговой ставке, установленной пунктом 1 статьи 224 Налогового кодекса Российской Федерации, и полученных физическими лицами, зарегистрированными в качестве индивидуальных предпринимателей, частных </t>
  </si>
  <si>
    <t> Налог на доходы физических лиц с доходов,  полученных физическими лицами, не являющимися налоговыми резидентами Российской Федерации </t>
  </si>
  <si>
    <t> Налог на доходы физических лиц с доходов, полученных в виде выигрышей и призов в проводимых конкурсах, играх и других мероприятиях в целях рекламы товаров, работ и услуг, страховых выплат по договорам </t>
  </si>
  <si>
    <t> Единый налог на вмененный доход для отдельных видов деятельности </t>
  </si>
  <si>
    <t> Единый сельскохозяйственный налог </t>
  </si>
  <si>
    <t>НАЛОГИ НА ИМУЩЕСТВО, в том числе</t>
  </si>
  <si>
    <t>Налог на имущество физических лиц</t>
  </si>
  <si>
    <t>Земельный налог</t>
  </si>
  <si>
    <t> Налог на имущество физических лиц </t>
  </si>
  <si>
    <t> Налог на имущество физических лиц, зачисляемый в местные бюджеты </t>
  </si>
  <si>
    <t> Земельный налог </t>
  </si>
  <si>
    <t> Земельный налог, взимаемый по ставке, установленной подпунктом 1 пункта 1 статьи 394 Налогового кодекса Российской Федерации </t>
  </si>
  <si>
    <t> Земельный налог, взимаемый по ставке, установленной подпунктом 1 пункта 1 статьи 394 Налогового кодекса Российской Федерации, зачисляемый в местные бюджеты </t>
  </si>
  <si>
    <t> Государственная пошлина по делам, рассматриваемым в судах общей юрисдикции, мировыми судьями </t>
  </si>
  <si>
    <t> Государственная пошлина по делам, рассматриваемым в судах общей юрисдикции, мировыми судьями (за исключением государственной пошлины по делам, рассматриваемым Верховным Судом Российской Федерации) </t>
  </si>
  <si>
    <t> Государственная пошлина за совершение нотариальных действий (за исключением действий, совершаемых консульскими учреждениями Российской Федерации) </t>
  </si>
  <si>
    <t> Государственная пошлина за государственную регистрацию, а также за совершение прочих юридически значимых действий </t>
  </si>
  <si>
    <t> 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 </t>
  </si>
  <si>
    <t> Государственная пошлина за выдачу разрешения на распространение наружной рекламы </t>
  </si>
  <si>
    <t> Налог на прибыль организаций, зачисляемый в местные бюджеты </t>
  </si>
  <si>
    <t>00010907000030000110 </t>
  </si>
  <si>
    <t> Прочие налоги и сборы (по отмененным местным налогам и сборам) </t>
  </si>
  <si>
    <t>00010907010030000110 </t>
  </si>
  <si>
    <t> Налог на рекламу 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</si>
  <si>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</si>
  <si>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</si>
  <si>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> Дивиденды по акциям и доходы от прочих форм участия в капитале, находящихся в государственной и муниципальной собственности </t>
  </si>
  <si>
    <t> Дивиденды по акциям и доходы от прочих форм участия в капитале, находящихся в муниципальной собственности </t>
  </si>
  <si>
    <t> Доходы от размещения средств бюджетов </t>
  </si>
  <si>
    <t> Доходы от размещения временно свободных средств местных бюджетов </t>
  </si>
  <si>
    <t> Проценты, полученные от предоставления бюджетных кредитов внутри страны </t>
  </si>
  <si>
    <t> Проценты, полученные от предоставления бюджетных кредитов внутри страны за счет средств местных бюджетов </t>
  </si>
  <si>
    <t> Доходы от сдачи в аренду имущества, находящегося в государственной и муниципальной собственности </t>
  </si>
  <si>
    <t> Арендная плата за земли, находящиеся в государственной собственности до разграничения государственной собственности на землю, и поступления от продажи права на заключение договоров аренды указанных земельных участков </t>
  </si>
  <si>
    <t> Арендная плата и поступления от продажи права на заключение договоров аренды за земли, предназначенные для целей жилищного строительства, до разграничения государственной собственности на землю, зачисляемые в бюджеты муниципальных образований </t>
  </si>
  <si>
    <t> 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и в хозяйственном ведении федеральных государственных </t>
  </si>
  <si>
    <t> Доходы от сдачи в аренду имущества, находящегося в оперативном управлении муниципальных органов управления и созданных ими учреждений и в хозяйственном ведении муниципальных унитарных предприятий </t>
  </si>
  <si>
    <t> Платежи от государственных и муниципальных унитарных предприятий </t>
  </si>
  <si>
    <t> Доходы от перечисления части прибыли государственных и муниципальных унитарных предприятий, остающейся после уплаты налогов и обязательных платежей </t>
  </si>
  <si>
    <t>00011107013030000120 </t>
  </si>
  <si>
    <t> 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образованиями </t>
  </si>
  <si>
    <t>00011200000000000000 </t>
  </si>
  <si>
    <t> Плата за негативное воздействие на окружающую среду </t>
  </si>
  <si>
    <t>00011400000000000000 </t>
  </si>
  <si>
    <t> Доходы от реализации имущества, находящегося в государственной и муниципальной собственности </t>
  </si>
  <si>
    <t> Доходы от реализации имущества, находящегося в муниципальной собственности (в части реализации основных средств по указанному имуществу) </t>
  </si>
  <si>
    <t> Доходы от реализации иного имущества, находящегося в муниципальной собственности (в части реализации основных средств по указанному имуществу) </t>
  </si>
  <si>
    <t>00011690000000000140 </t>
  </si>
  <si>
    <t> Прочие поступления от денежных взысканий (штрафов) и иных сумм в возмещение ущерба </t>
  </si>
  <si>
    <t>00011690030000000140 </t>
  </si>
  <si>
    <t> Прочие поступления от денежных взысканий (штрафов) и иных сумм в возмещение ущерба, зачисляемые в местные бюджеты </t>
  </si>
  <si>
    <t>00011700000000000000 </t>
  </si>
  <si>
    <t> Невыясненные поступления </t>
  </si>
  <si>
    <t> Невыясненные поступления, зачисляемые в местные бюджеты </t>
  </si>
  <si>
    <t> Возмещение потерь сельскохозяйственного производства, связанных с изъятием сельскохозяйственных угодий </t>
  </si>
  <si>
    <t> Прочие неналоговые доходы </t>
  </si>
  <si>
    <t> Прочие неналоговые доходы местных бюджетов </t>
  </si>
  <si>
    <t> Возврат остатков субсидий и субвенций из местных бюджетов </t>
  </si>
  <si>
    <t> Возврат остатков субсидий и субвенций из местных бюджетов в бюджеты субъектов Российской Федерации </t>
  </si>
  <si>
    <t>ДОХОДЫ ОТ ПРОДАЖИ МАТЕРИАЛЬНЫХ И НЕМАТЕРИАЛЬНЫХ АКТИВОВ</t>
  </si>
  <si>
    <t xml:space="preserve">ШТРАФЫ, САНКЦИИ, ВОЗМЕЩЕНИЕ УЩЕРБА
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</si>
  <si>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</si>
  <si>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</si>
  <si>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00020200000000000000 </t>
  </si>
  <si>
    <t> Безвозмездные поступления от других бюджетов бюджетной системы Российской Федерации </t>
  </si>
  <si>
    <t>00020202000000000151 </t>
  </si>
  <si>
    <t> Субвенции от других бюджетов бюджетной системы Российской Федерации </t>
  </si>
  <si>
    <t>00020202900000000151 </t>
  </si>
  <si>
    <t> Прочие субвенции </t>
  </si>
  <si>
    <t>00020202920030000151 </t>
  </si>
  <si>
    <t> Прочие субвенции, зачисляемые в местные бюджеты </t>
  </si>
  <si>
    <t>00020203000000000151 </t>
  </si>
  <si>
    <t> Средства, получаемые на компенсацию дополнительных расходов, возникающих в результате решений, принятых органами власти другого уровня </t>
  </si>
  <si>
    <t>00020203030030000151 </t>
  </si>
  <si>
    <t> Средства местного бюджета, получаемые по взаимным расчетам, в том числе компенсации дополнительных расходов, возникших в результате решений, принятых органами государственной власти </t>
  </si>
  <si>
    <t>00020204000000000151 </t>
  </si>
  <si>
    <t> Субсидии от других бюджетов бюджетной системы Российской Федерации </t>
  </si>
  <si>
    <t>00020204190000000151 </t>
  </si>
  <si>
    <t> Субсидии на ежемесячное денежное вознаграждение за классное руководство в государственных и муниципальных общеобразовательных школах </t>
  </si>
  <si>
    <t>00020204192030000151 </t>
  </si>
  <si>
    <t> Субсидии местным бюджетам на ежемесячное денежное вознаграждение за классное руководство в государственных и муниципальных общеобразовательных школах </t>
  </si>
  <si>
    <t>00020703000030000180 </t>
  </si>
  <si>
    <t> Прочие безвозмездные поступления в местные бюджеты </t>
  </si>
  <si>
    <t>00030200000000000000 </t>
  </si>
  <si>
    <t> РЫНОЧНЫЕ ПРОДАЖИ ТОВАРОВ И УСЛУГ </t>
  </si>
  <si>
    <t>00030201000000000130 </t>
  </si>
  <si>
    <t> Доходы от продажи услуг </t>
  </si>
  <si>
    <t>ДОХОДЫ БЮДЖЕТА - ВСЕГО</t>
  </si>
  <si>
    <t>РАСХОДЫ</t>
  </si>
  <si>
    <t>0100 </t>
  </si>
  <si>
    <t>0103 </t>
  </si>
  <si>
    <t>Функционирование законодательных (представительных) органов государственной власти и местного самоуправления </t>
  </si>
  <si>
    <t>0104 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</si>
  <si>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 </t>
  </si>
  <si>
    <t>0105 </t>
  </si>
  <si>
    <t>Судебная система </t>
  </si>
  <si>
    <t>0106 </t>
  </si>
  <si>
    <t>Обеспечение деятельности финансовых, налоговых и таможенных органов и органов надзора </t>
  </si>
  <si>
    <t>0112 </t>
  </si>
  <si>
    <t>Обслуживание государственного и муниципального долга </t>
  </si>
  <si>
    <t>0113 </t>
  </si>
  <si>
    <t>Резервные фонды </t>
  </si>
  <si>
    <t>0115 </t>
  </si>
  <si>
    <t>Другие общегосударственные вопросы </t>
  </si>
  <si>
    <t>0200 </t>
  </si>
  <si>
    <t>0203 </t>
  </si>
  <si>
    <t>Мобилизационная подготовка экономики </t>
  </si>
  <si>
    <t>0300 </t>
  </si>
  <si>
    <t>0302 </t>
  </si>
  <si>
    <t>Органы внутренних дел </t>
  </si>
  <si>
    <t>0309 </t>
  </si>
  <si>
    <t>Предупреждение и ликвидация последствий чрезвычайных ситуаций и стихийных бедствий, гражданская оборона </t>
  </si>
  <si>
    <t>0310 </t>
  </si>
  <si>
    <t>Обеспечение противопожарной безопасности </t>
  </si>
  <si>
    <t>0313 </t>
  </si>
  <si>
    <t>Другие вопросы в области национальной безопасности и правоохранительной деятельности </t>
  </si>
  <si>
    <t>0400 </t>
  </si>
  <si>
    <t>0402 </t>
  </si>
  <si>
    <t>Топливо и энергетика </t>
  </si>
  <si>
    <t>0405 </t>
  </si>
  <si>
    <t>Сельское хозяйство и рыболовство </t>
  </si>
  <si>
    <t>0408 </t>
  </si>
  <si>
    <t>Транспорт </t>
  </si>
  <si>
    <t>0411 </t>
  </si>
  <si>
    <t>Другие вопросы  в области национальной экономики </t>
  </si>
  <si>
    <t>0500 </t>
  </si>
  <si>
    <t>0700 </t>
  </si>
  <si>
    <t>0501 </t>
  </si>
  <si>
    <t>Жилищное хозяйство </t>
  </si>
  <si>
    <t>0502 </t>
  </si>
  <si>
    <t>Коммунальное хозяйство </t>
  </si>
  <si>
    <t>0504 </t>
  </si>
  <si>
    <t>Другие вопросы  в области жилищно-коммунального хозяйства </t>
  </si>
  <si>
    <t>0601 </t>
  </si>
  <si>
    <t>Сбор и удаление отходов и очистка сточных вод </t>
  </si>
  <si>
    <t>0602 </t>
  </si>
  <si>
    <t>Охрана растительных и животных видов и среды их обитания </t>
  </si>
  <si>
    <t>0604 </t>
  </si>
  <si>
    <t>Другие вопросы в области охраны окружающей среды </t>
  </si>
  <si>
    <t>0701 </t>
  </si>
  <si>
    <t>Дошкольное образование </t>
  </si>
  <si>
    <t>0702 </t>
  </si>
  <si>
    <t>Общее образование </t>
  </si>
  <si>
    <t>0707 </t>
  </si>
  <si>
    <t>Молодежная политика и оздоровление детей </t>
  </si>
  <si>
    <t>0709 </t>
  </si>
  <si>
    <t>Другие вопросы в области образования </t>
  </si>
  <si>
    <t>0800 </t>
  </si>
  <si>
    <t>0801 </t>
  </si>
  <si>
    <t>Культура </t>
  </si>
  <si>
    <t>0804 </t>
  </si>
  <si>
    <t>Периодическая печать и издательства </t>
  </si>
  <si>
    <t>0806 </t>
  </si>
  <si>
    <t>Другие вопросы  в области культуры, кинематографии и средств массовой информации </t>
  </si>
  <si>
    <t>0901 </t>
  </si>
  <si>
    <t>Здравоохранение </t>
  </si>
  <si>
    <t>0902 </t>
  </si>
  <si>
    <t> Спорт и физическая культура </t>
  </si>
  <si>
    <t>0904 </t>
  </si>
  <si>
    <t>Другие вопросы в области здравоохранения и спорта </t>
  </si>
  <si>
    <t>1001 </t>
  </si>
  <si>
    <t>Пенсионное обеспечение </t>
  </si>
  <si>
    <t>1003 </t>
  </si>
  <si>
    <t>Социальное обеспечение населения </t>
  </si>
  <si>
    <t>1004 </t>
  </si>
  <si>
    <t>Борьба с беспризорностью, опека, попечительство </t>
  </si>
  <si>
    <t>1006 </t>
  </si>
  <si>
    <t>Другие вопросы  в области социальной политики </t>
  </si>
  <si>
    <t>1101 </t>
  </si>
  <si>
    <t>Финансовая помощь бюджетам других уровней </t>
  </si>
  <si>
    <t>9600 </t>
  </si>
  <si>
    <t> ИТОГО РАСХОДОВ </t>
  </si>
  <si>
    <t>9700 </t>
  </si>
  <si>
    <t> Итого внутренних оборотов </t>
  </si>
  <si>
    <t>РАСХОДЫ БЮДЖЕТА - ВСЕГО </t>
  </si>
  <si>
    <t>7900 </t>
  </si>
  <si>
    <t>Результат исполнения бюджета (дефицит "-", профицит "+")</t>
  </si>
  <si>
    <t>00002010000000000000 </t>
  </si>
  <si>
    <t> 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 </t>
  </si>
  <si>
    <t>00002010000000000700 </t>
  </si>
  <si>
    <t> 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 </t>
  </si>
  <si>
    <t>00002010100000000710 </t>
  </si>
  <si>
    <t> Бюджетные кредиты, полученные от других бюджетов бюджетной системы Российской Федерации </t>
  </si>
  <si>
    <t>00002010100030000710 </t>
  </si>
  <si>
    <t> Бюджетные кредиты, полученные от других бюджетов бюджетной системы Российской Федерации местными бюджетами </t>
  </si>
  <si>
    <t>00002010200000000710 </t>
  </si>
  <si>
    <t> Кредиты, полученные в валюте Российской Федерации от кредитных организаций </t>
  </si>
  <si>
    <t>00002010200030000710 </t>
  </si>
  <si>
    <t> Кредиты, полученные в валюте Российской Федерации от кредитных организаций местными бюджетами </t>
  </si>
  <si>
    <t>00002010000000000800 </t>
  </si>
  <si>
    <t> 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 </t>
  </si>
  <si>
    <t>00002010100000000810 </t>
  </si>
  <si>
    <t>00002010100030000810 </t>
  </si>
  <si>
    <t>00002010200000000810 </t>
  </si>
  <si>
    <t>00002010200030000810 </t>
  </si>
  <si>
    <t>00006000000000000000 </t>
  </si>
  <si>
    <t> Земельные участки, находящиеся в государственной и муниципальной собственности </t>
  </si>
  <si>
    <t>00006000000000000430 </t>
  </si>
  <si>
    <t> Продажа (уменьшение стоимости) земельных участков, находящихся в государственной и муниципальной собственности </t>
  </si>
  <si>
    <t>00006030000000000430 </t>
  </si>
  <si>
    <t> Иные земельные участки, находящиеся в государственной собственности </t>
  </si>
  <si>
    <t>00006030000010000430 </t>
  </si>
  <si>
    <t> Поступления от продажи иных земельных участков, находящихся в государственной собственности до разграничения государственной собственности на землю </t>
  </si>
  <si>
    <t>00008000000000000510 </t>
  </si>
  <si>
    <t> Увеличение остатков средств бюджетов </t>
  </si>
  <si>
    <t>00008020000000000510 </t>
  </si>
  <si>
    <t> Увеличение прочих  остатков средств бюджетов </t>
  </si>
  <si>
    <t>00008020100000000510 </t>
  </si>
  <si>
    <t> Увеличение прочих остатков денежных средств бюджетов </t>
  </si>
  <si>
    <t>00008020100030000510 </t>
  </si>
  <si>
    <t> Увеличение  остатков денежных средств местных бюджетов </t>
  </si>
  <si>
    <t>00008000000000000610 </t>
  </si>
  <si>
    <t> Уменьшение остатков средств бюджетов </t>
  </si>
  <si>
    <t>00008020000000000610 </t>
  </si>
  <si>
    <t> Уменьшение прочих  остатков средств бюджетов </t>
  </si>
  <si>
    <t>00008020100000000610 </t>
  </si>
  <si>
    <t> Уменьшение прочих остатков денежных средств бюджетов </t>
  </si>
  <si>
    <t>00008020100030000610 </t>
  </si>
  <si>
    <t> Уменьшение прочих остатков денежных средств местных бюджетов </t>
  </si>
  <si>
    <t>00050000000000000000 </t>
  </si>
  <si>
    <t> Итого источников внутреннего финансирования </t>
  </si>
  <si>
    <t>00090000000000000000 </t>
  </si>
  <si>
    <t> Итого источников финансирования </t>
  </si>
  <si>
    <t>Начальник Финансового управления Администрации Наро-Фоминского района </t>
  </si>
  <si>
    <t>Чеснокова Надежда Ивановна </t>
  </si>
  <si>
    <t>Главный бухгалтер </t>
  </si>
  <si>
    <t>Гусакова Татьяна Владимировна </t>
  </si>
  <si>
    <t>Начальник бюджетного отдела </t>
  </si>
  <si>
    <t>Кузнецова Елена Анатольевна </t>
  </si>
  <si>
    <t>И.о.главы администрации поселения Кокошкино</t>
  </si>
  <si>
    <t>С.В. Молчанов</t>
  </si>
  <si>
    <t>Заместитель главы администрации</t>
  </si>
  <si>
    <t>Г.В. Гущина</t>
  </si>
  <si>
    <t>Главный бухгалтер - начальник отдела</t>
  </si>
  <si>
    <t>Т.А. Лыгина</t>
  </si>
  <si>
    <t xml:space="preserve">бухгалтерского учета и отчетности администрации </t>
  </si>
  <si>
    <t>000 114 00000 00 0000 000</t>
  </si>
  <si>
    <t>000 116 00000 00 0000 000</t>
  </si>
  <si>
    <t>000 202 00000 00 0000 000</t>
  </si>
  <si>
    <t>000 219 00000 00 0000 000</t>
  </si>
  <si>
    <t>000 101 020 100 100 001 10 </t>
  </si>
  <si>
    <t>000 101 020 000 100 001 10 </t>
  </si>
  <si>
    <t>000 101 020 200 100 001 10 </t>
  </si>
  <si>
    <t>000 101 020 210 100 001 10 </t>
  </si>
  <si>
    <t>000 101 020 220 100 001 10 </t>
  </si>
  <si>
    <t>000 101 020 300 100 001 10 </t>
  </si>
  <si>
    <t>000 101 020 400 100 001 10 </t>
  </si>
  <si>
    <t>000 105 020 000 200 001 10 </t>
  </si>
  <si>
    <t>000 105 030 000 100 001 10 </t>
  </si>
  <si>
    <t>000 106 000 000 000 000 00</t>
  </si>
  <si>
    <t>000 106 010 000 000 001 10</t>
  </si>
  <si>
    <t>000 106 060 000 000 001 10</t>
  </si>
  <si>
    <t>000 106 010 000 000 001 10 </t>
  </si>
  <si>
    <t>000 106 010 100 300 001 10 </t>
  </si>
  <si>
    <t>000 106 060 000 000 001 10 </t>
  </si>
  <si>
    <t>000 106 060 100 000 001 10 </t>
  </si>
  <si>
    <t>000 106 060 110 300 001 10 </t>
  </si>
  <si>
    <t>000 108 030 000 100 001 10 </t>
  </si>
  <si>
    <t>000 108 030 100 100 001 10 </t>
  </si>
  <si>
    <t>000 108 040 000 100 001 10 </t>
  </si>
  <si>
    <t>000 108 070 000 100 001 10 </t>
  </si>
  <si>
    <t>000 108 071 400 100 001 10 </t>
  </si>
  <si>
    <t>000 108 071 500 100 001 10 </t>
  </si>
  <si>
    <t>000 109 010 000 300 001 10 </t>
  </si>
  <si>
    <t>000 111 000 000 000 000 00</t>
  </si>
  <si>
    <t>000 113 000 000 000 000 00</t>
  </si>
  <si>
    <t>000 111 010 000 000 001 20 </t>
  </si>
  <si>
    <t>000 111 010 300 300 001 20 </t>
  </si>
  <si>
    <t>000 111 020 000 000 001 20 </t>
  </si>
  <si>
    <t>000 111 020 310 300 001 20 </t>
  </si>
  <si>
    <t>000 111 030 000 000 001 20 </t>
  </si>
  <si>
    <t>000 111 030 300 300 001 20 </t>
  </si>
  <si>
    <t>000 111 050 000 000 001 20 </t>
  </si>
  <si>
    <t>000 111 050 100 000 001 20 </t>
  </si>
  <si>
    <t>000 111 050 120 300 001 20 </t>
  </si>
  <si>
    <t>000 111 050 300 000 001 20 </t>
  </si>
  <si>
    <t>000 111 050 330 300 001 20 </t>
  </si>
  <si>
    <t>000 111 070 000 000 001 20 </t>
  </si>
  <si>
    <t>000 111 070 100 000 001 20 </t>
  </si>
  <si>
    <t>000 101 000 000 000 000 00 </t>
  </si>
  <si>
    <t>000 103 000 000 000 000 00</t>
  </si>
  <si>
    <t xml:space="preserve">  Постановлением администрации</t>
  </si>
  <si>
    <r>
      <t xml:space="preserve">                     </t>
    </r>
    <r>
      <rPr>
        <u/>
        <sz val="11"/>
        <color theme="1"/>
        <rFont val="Times New Roman"/>
        <family val="1"/>
        <charset val="204"/>
      </rPr>
      <t xml:space="preserve"> от 12.10.2021  № 116</t>
    </r>
    <r>
      <rPr>
        <sz val="11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</si>
</sst>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#,##0.00\ _₽"/>
    <numFmt numFmtId="165" formatCode="0.0%"/>
    <numFmt numFmtId="166" formatCode="0000000"/>
    <numFmt numFmtId="167" formatCode="000"/>
    <numFmt numFmtId="168" formatCode="000;[Red]\-000"/>
    <numFmt numFmtId="169" formatCode="#,##0.00;[Red]\-#,##0.00"/>
    <numFmt numFmtId="170" formatCode="0;[Red]\-0"/>
    <numFmt numFmtId="171" formatCode="0.00;[Red]\-0.00"/>
    <numFmt numFmtId="172" formatCode="0000000000000"/>
    <numFmt numFmtId="173" formatCode="0000"/>
    <numFmt numFmtId="174" formatCode="00000000000000"/>
    <numFmt numFmtId="175" formatCode="0.0"/>
    <numFmt numFmtId="176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9"/>
      <name val="Arial"/>
      <family val="2"/>
    </font>
    <font>
      <sz val="8"/>
      <color indexed="9"/>
      <name val="Arial"/>
      <family val="2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family val="2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164" fontId="4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NumberFormat="1" applyFont="1" applyBorder="1" applyAlignment="1">
      <alignment horizontal="center"/>
    </xf>
    <xf numFmtId="0" fontId="0" fillId="0" borderId="0" xfId="0" applyNumberFormat="1" applyAlignment="1">
      <alignment horizontal="right"/>
    </xf>
    <xf numFmtId="166" fontId="0" fillId="0" borderId="22" xfId="0" applyNumberFormat="1" applyFont="1" applyBorder="1" applyAlignment="1">
      <alignment horizontal="center"/>
    </xf>
    <xf numFmtId="0" fontId="0" fillId="0" borderId="23" xfId="0" applyNumberFormat="1" applyFont="1" applyBorder="1" applyAlignment="1">
      <alignment horizontal="center"/>
    </xf>
    <xf numFmtId="0" fontId="0" fillId="0" borderId="0" xfId="0" applyNumberFormat="1" applyAlignment="1">
      <alignment horizontal="left" wrapText="1"/>
    </xf>
    <xf numFmtId="1" fontId="0" fillId="0" borderId="23" xfId="0" applyNumberFormat="1" applyFont="1" applyBorder="1" applyAlignment="1">
      <alignment horizontal="center"/>
    </xf>
    <xf numFmtId="167" fontId="0" fillId="0" borderId="23" xfId="0" applyNumberFormat="1" applyFont="1" applyBorder="1" applyAlignment="1">
      <alignment horizontal="center"/>
    </xf>
    <xf numFmtId="1" fontId="0" fillId="0" borderId="24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25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top"/>
    </xf>
    <xf numFmtId="1" fontId="0" fillId="0" borderId="26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horizontal="left"/>
    </xf>
    <xf numFmtId="167" fontId="15" fillId="0" borderId="1" xfId="0" applyNumberFormat="1" applyFont="1" applyBorder="1" applyAlignment="1">
      <alignment horizontal="center" vertical="top"/>
    </xf>
    <xf numFmtId="167" fontId="15" fillId="0" borderId="26" xfId="0" applyNumberFormat="1" applyFont="1" applyBorder="1" applyAlignment="1">
      <alignment horizontal="center" vertical="top"/>
    </xf>
    <xf numFmtId="168" fontId="15" fillId="0" borderId="26" xfId="0" applyNumberFormat="1" applyFont="1" applyBorder="1" applyAlignment="1">
      <alignment horizontal="center" vertical="top"/>
    </xf>
    <xf numFmtId="169" fontId="15" fillId="0" borderId="26" xfId="0" applyNumberFormat="1" applyFont="1" applyBorder="1" applyAlignment="1">
      <alignment horizontal="right" vertical="top"/>
    </xf>
    <xf numFmtId="169" fontId="15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left" wrapText="1"/>
    </xf>
    <xf numFmtId="167" fontId="0" fillId="0" borderId="1" xfId="0" applyNumberFormat="1" applyFont="1" applyBorder="1" applyAlignment="1">
      <alignment horizontal="center" vertical="top"/>
    </xf>
    <xf numFmtId="170" fontId="0" fillId="0" borderId="1" xfId="0" applyNumberFormat="1" applyFont="1" applyBorder="1" applyAlignment="1">
      <alignment horizontal="center" vertical="top"/>
    </xf>
    <xf numFmtId="169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right" vertical="top"/>
    </xf>
    <xf numFmtId="171" fontId="0" fillId="0" borderId="1" xfId="0" applyNumberFormat="1" applyFont="1" applyBorder="1" applyAlignment="1">
      <alignment horizontal="right" vertical="top"/>
    </xf>
    <xf numFmtId="1" fontId="0" fillId="0" borderId="1" xfId="0" applyNumberFormat="1" applyFont="1" applyBorder="1" applyAlignment="1">
      <alignment horizontal="left" wrapText="1"/>
    </xf>
    <xf numFmtId="0" fontId="0" fillId="0" borderId="10" xfId="0" applyFont="1" applyBorder="1" applyAlignment="1">
      <alignment horizontal="left"/>
    </xf>
    <xf numFmtId="0" fontId="0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left" wrapText="1"/>
    </xf>
    <xf numFmtId="1" fontId="15" fillId="0" borderId="1" xfId="0" applyNumberFormat="1" applyFont="1" applyBorder="1" applyAlignment="1">
      <alignment horizontal="center"/>
    </xf>
    <xf numFmtId="167" fontId="15" fillId="0" borderId="5" xfId="0" applyNumberFormat="1" applyFont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169" fontId="15" fillId="0" borderId="26" xfId="0" applyNumberFormat="1" applyFont="1" applyBorder="1" applyAlignment="1">
      <alignment horizontal="right"/>
    </xf>
    <xf numFmtId="169" fontId="15" fillId="0" borderId="1" xfId="0" applyNumberFormat="1" applyFont="1" applyBorder="1" applyAlignment="1">
      <alignment horizontal="right"/>
    </xf>
    <xf numFmtId="1" fontId="0" fillId="0" borderId="1" xfId="0" applyNumberFormat="1" applyFont="1" applyBorder="1" applyAlignment="1">
      <alignment horizontal="center"/>
    </xf>
    <xf numFmtId="167" fontId="0" fillId="0" borderId="1" xfId="0" applyNumberFormat="1" applyFont="1" applyBorder="1" applyAlignment="1">
      <alignment horizontal="center"/>
    </xf>
    <xf numFmtId="173" fontId="0" fillId="0" borderId="1" xfId="0" applyNumberFormat="1" applyFont="1" applyBorder="1" applyAlignment="1">
      <alignment horizontal="center"/>
    </xf>
    <xf numFmtId="169" fontId="0" fillId="0" borderId="1" xfId="0" applyNumberFormat="1" applyFont="1" applyBorder="1" applyAlignment="1">
      <alignment horizontal="right"/>
    </xf>
    <xf numFmtId="0" fontId="0" fillId="0" borderId="1" xfId="0" applyNumberFormat="1" applyFont="1" applyBorder="1" applyAlignment="1">
      <alignment horizontal="right"/>
    </xf>
    <xf numFmtId="169" fontId="15" fillId="0" borderId="5" xfId="0" applyNumberFormat="1" applyFont="1" applyBorder="1" applyAlignment="1">
      <alignment horizontal="right"/>
    </xf>
    <xf numFmtId="4" fontId="16" fillId="0" borderId="5" xfId="0" applyNumberFormat="1" applyFont="1" applyBorder="1" applyAlignment="1">
      <alignment horizontal="right"/>
    </xf>
    <xf numFmtId="0" fontId="0" fillId="0" borderId="25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left" wrapText="1"/>
    </xf>
    <xf numFmtId="169" fontId="0" fillId="0" borderId="26" xfId="0" applyNumberFormat="1" applyFont="1" applyBorder="1" applyAlignment="1">
      <alignment horizontal="right"/>
    </xf>
    <xf numFmtId="0" fontId="0" fillId="0" borderId="26" xfId="0" applyNumberFormat="1" applyFont="1" applyBorder="1" applyAlignment="1">
      <alignment horizontal="right"/>
    </xf>
    <xf numFmtId="4" fontId="18" fillId="0" borderId="1" xfId="0" applyNumberFormat="1" applyFont="1" applyBorder="1" applyAlignment="1">
      <alignment horizontal="right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distributed"/>
    </xf>
    <xf numFmtId="4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justify" vertical="center" wrapText="1"/>
    </xf>
    <xf numFmtId="49" fontId="6" fillId="0" borderId="8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vertical="center"/>
    </xf>
    <xf numFmtId="49" fontId="9" fillId="0" borderId="8" xfId="0" applyNumberFormat="1" applyFont="1" applyBorder="1" applyAlignment="1">
      <alignment horizontal="justify" vertical="center" wrapText="1"/>
    </xf>
    <xf numFmtId="49" fontId="10" fillId="0" borderId="8" xfId="0" applyNumberFormat="1" applyFont="1" applyBorder="1" applyAlignment="1">
      <alignment horizontal="justify" vertical="center" wrapText="1"/>
    </xf>
    <xf numFmtId="49" fontId="4" fillId="0" borderId="8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justify" vertical="center" wrapText="1"/>
    </xf>
    <xf numFmtId="49" fontId="10" fillId="0" borderId="9" xfId="0" applyNumberFormat="1" applyFont="1" applyBorder="1" applyAlignment="1">
      <alignment horizontal="justify" vertical="center" wrapText="1"/>
    </xf>
    <xf numFmtId="49" fontId="4" fillId="0" borderId="9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5" fontId="6" fillId="0" borderId="13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justify" vertical="center" wrapText="1"/>
    </xf>
    <xf numFmtId="49" fontId="6" fillId="0" borderId="14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vertical="center"/>
    </xf>
    <xf numFmtId="164" fontId="6" fillId="0" borderId="15" xfId="0" applyNumberFormat="1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justify" vertical="center" wrapText="1"/>
    </xf>
    <xf numFmtId="49" fontId="4" fillId="0" borderId="17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vertical="center"/>
    </xf>
    <xf numFmtId="164" fontId="4" fillId="0" borderId="15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justify" vertical="center" wrapText="1"/>
    </xf>
    <xf numFmtId="49" fontId="6" fillId="0" borderId="9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vertical="center"/>
    </xf>
    <xf numFmtId="164" fontId="6" fillId="0" borderId="6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justify" vertical="center" wrapText="1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vertical="center"/>
    </xf>
    <xf numFmtId="49" fontId="10" fillId="0" borderId="1" xfId="0" applyNumberFormat="1" applyFont="1" applyBorder="1" applyAlignment="1">
      <alignment horizontal="justify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 applyProtection="1">
      <alignment horizontal="justify" wrapText="1"/>
      <protection locked="0" hidden="1"/>
    </xf>
    <xf numFmtId="164" fontId="4" fillId="0" borderId="9" xfId="0" applyNumberFormat="1" applyFont="1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/>
    </xf>
    <xf numFmtId="49" fontId="4" fillId="3" borderId="19" xfId="0" applyNumberFormat="1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justify" vertical="center" wrapText="1"/>
    </xf>
    <xf numFmtId="164" fontId="4" fillId="0" borderId="14" xfId="0" applyNumberFormat="1" applyFont="1" applyBorder="1" applyAlignment="1">
      <alignment horizontal="center" vertical="center"/>
    </xf>
    <xf numFmtId="165" fontId="4" fillId="0" borderId="21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justify" vertical="center" wrapText="1"/>
    </xf>
    <xf numFmtId="164" fontId="12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distributed"/>
    </xf>
    <xf numFmtId="49" fontId="4" fillId="0" borderId="0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/>
    </xf>
    <xf numFmtId="4" fontId="0" fillId="0" borderId="0" xfId="0" applyNumberFormat="1"/>
    <xf numFmtId="0" fontId="20" fillId="0" borderId="0" xfId="0" applyNumberFormat="1" applyFont="1" applyBorder="1" applyAlignment="1">
      <alignment horizontal="center"/>
    </xf>
    <xf numFmtId="0" fontId="20" fillId="0" borderId="0" xfId="0" applyNumberFormat="1" applyFont="1" applyBorder="1" applyAlignment="1"/>
    <xf numFmtId="0" fontId="21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/>
    </xf>
    <xf numFmtId="0" fontId="20" fillId="0" borderId="26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left" vertical="center" wrapText="1"/>
    </xf>
    <xf numFmtId="3" fontId="20" fillId="0" borderId="1" xfId="0" applyNumberFormat="1" applyFont="1" applyBorder="1" applyAlignment="1">
      <alignment horizontal="right" vertical="center"/>
    </xf>
    <xf numFmtId="0" fontId="20" fillId="0" borderId="1" xfId="0" applyNumberFormat="1" applyFont="1" applyBorder="1" applyAlignment="1"/>
    <xf numFmtId="0" fontId="21" fillId="2" borderId="1" xfId="0" applyNumberFormat="1" applyFont="1" applyFill="1" applyBorder="1" applyAlignment="1">
      <alignment horizontal="left" vertical="center" wrapText="1"/>
    </xf>
    <xf numFmtId="3" fontId="21" fillId="2" borderId="4" xfId="0" applyNumberFormat="1" applyFont="1" applyFill="1" applyBorder="1" applyAlignment="1">
      <alignment horizontal="center" vertical="center"/>
    </xf>
    <xf numFmtId="175" fontId="21" fillId="2" borderId="1" xfId="0" applyNumberFormat="1" applyFont="1" applyFill="1" applyBorder="1" applyAlignment="1">
      <alignment horizontal="center"/>
    </xf>
    <xf numFmtId="0" fontId="22" fillId="2" borderId="1" xfId="0" applyFont="1" applyFill="1" applyBorder="1" applyAlignment="1">
      <alignment vertical="center"/>
    </xf>
    <xf numFmtId="176" fontId="20" fillId="2" borderId="1" xfId="0" applyNumberFormat="1" applyFont="1" applyFill="1" applyBorder="1" applyAlignment="1">
      <alignment horizontal="center" vertical="center"/>
    </xf>
    <xf numFmtId="175" fontId="20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justify" vertical="center" wrapText="1"/>
    </xf>
    <xf numFmtId="0" fontId="20" fillId="2" borderId="1" xfId="0" applyNumberFormat="1" applyFont="1" applyFill="1" applyBorder="1" applyAlignment="1">
      <alignment horizontal="left" vertical="center" wrapText="1"/>
    </xf>
    <xf numFmtId="0" fontId="23" fillId="2" borderId="1" xfId="0" applyNumberFormat="1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vertical="center" wrapText="1"/>
    </xf>
    <xf numFmtId="0" fontId="22" fillId="2" borderId="1" xfId="0" applyNumberFormat="1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justify" wrapText="1"/>
    </xf>
    <xf numFmtId="0" fontId="22" fillId="2" borderId="1" xfId="0" applyFont="1" applyFill="1" applyBorder="1" applyAlignment="1">
      <alignment horizontal="justify" vertical="center"/>
    </xf>
    <xf numFmtId="0" fontId="21" fillId="0" borderId="26" xfId="0" applyNumberFormat="1" applyFont="1" applyBorder="1" applyAlignment="1">
      <alignment horizontal="center" vertical="center"/>
    </xf>
    <xf numFmtId="176" fontId="21" fillId="2" borderId="1" xfId="0" applyNumberFormat="1" applyFont="1" applyFill="1" applyBorder="1" applyAlignment="1">
      <alignment horizontal="center" vertical="center"/>
    </xf>
    <xf numFmtId="175" fontId="21" fillId="2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176" fontId="20" fillId="0" borderId="1" xfId="0" applyNumberFormat="1" applyFont="1" applyBorder="1" applyAlignment="1">
      <alignment horizontal="center" vertical="center"/>
    </xf>
    <xf numFmtId="175" fontId="20" fillId="0" borderId="1" xfId="0" applyNumberFormat="1" applyFont="1" applyBorder="1" applyAlignment="1">
      <alignment horizontal="center" vertical="center"/>
    </xf>
    <xf numFmtId="0" fontId="21" fillId="0" borderId="1" xfId="0" applyNumberFormat="1" applyFont="1" applyBorder="1" applyAlignment="1">
      <alignment horizontal="left" vertical="center" wrapText="1"/>
    </xf>
    <xf numFmtId="176" fontId="21" fillId="0" borderId="1" xfId="0" applyNumberFormat="1" applyFont="1" applyBorder="1" applyAlignment="1">
      <alignment horizontal="center" vertical="center"/>
    </xf>
    <xf numFmtId="175" fontId="21" fillId="0" borderId="1" xfId="0" applyNumberFormat="1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3" fontId="20" fillId="0" borderId="5" xfId="0" applyNumberFormat="1" applyFont="1" applyBorder="1" applyAlignment="1">
      <alignment horizontal="right" vertical="center"/>
    </xf>
    <xf numFmtId="175" fontId="20" fillId="0" borderId="0" xfId="0" applyNumberFormat="1" applyFont="1" applyBorder="1" applyAlignment="1"/>
    <xf numFmtId="0" fontId="20" fillId="0" borderId="1" xfId="0" applyNumberFormat="1" applyFont="1" applyBorder="1" applyAlignment="1">
      <alignment horizontal="right" vertical="center"/>
    </xf>
    <xf numFmtId="0" fontId="25" fillId="0" borderId="0" xfId="0" applyNumberFormat="1" applyFont="1" applyBorder="1" applyAlignment="1"/>
    <xf numFmtId="0" fontId="24" fillId="0" borderId="0" xfId="0" applyNumberFormat="1" applyFont="1" applyBorder="1" applyAlignment="1"/>
    <xf numFmtId="0" fontId="24" fillId="0" borderId="2" xfId="0" applyNumberFormat="1" applyFont="1" applyBorder="1" applyAlignment="1"/>
    <xf numFmtId="0" fontId="20" fillId="0" borderId="0" xfId="0" applyNumberFormat="1" applyFont="1" applyBorder="1" applyAlignment="1">
      <alignment horizontal="left"/>
    </xf>
    <xf numFmtId="0" fontId="20" fillId="0" borderId="2" xfId="0" applyNumberFormat="1" applyFont="1" applyBorder="1" applyAlignment="1"/>
    <xf numFmtId="0" fontId="24" fillId="0" borderId="0" xfId="0" applyNumberFormat="1" applyFont="1" applyBorder="1" applyAlignment="1">
      <alignment horizontal="left"/>
    </xf>
    <xf numFmtId="49" fontId="4" fillId="0" borderId="11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49" fontId="6" fillId="0" borderId="0" xfId="0" applyNumberFormat="1" applyFont="1" applyBorder="1" applyAlignment="1">
      <alignment horizontal="left" vertical="distributed"/>
    </xf>
    <xf numFmtId="0" fontId="3" fillId="0" borderId="0" xfId="0" applyFont="1" applyAlignment="1"/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9" fillId="0" borderId="0" xfId="0" applyNumberFormat="1" applyFont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center" vertical="center" wrapText="1"/>
    </xf>
    <xf numFmtId="0" fontId="20" fillId="0" borderId="10" xfId="0" applyNumberFormat="1" applyFont="1" applyBorder="1" applyAlignment="1">
      <alignment wrapText="1"/>
    </xf>
    <xf numFmtId="0" fontId="20" fillId="0" borderId="10" xfId="0" applyFont="1" applyBorder="1" applyAlignment="1">
      <alignment wrapText="1"/>
    </xf>
    <xf numFmtId="0" fontId="24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wrapText="1"/>
    </xf>
    <xf numFmtId="0" fontId="24" fillId="0" borderId="0" xfId="0" applyNumberFormat="1" applyFont="1" applyBorder="1" applyAlignment="1">
      <alignment horizontal="center"/>
    </xf>
    <xf numFmtId="174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72" fontId="15" fillId="0" borderId="5" xfId="0" applyNumberFormat="1" applyFont="1" applyBorder="1" applyAlignment="1">
      <alignment horizontal="center"/>
    </xf>
    <xf numFmtId="0" fontId="14" fillId="0" borderId="0" xfId="0" applyNumberFormat="1" applyFont="1" applyAlignment="1">
      <alignment horizontal="center"/>
    </xf>
    <xf numFmtId="0" fontId="0" fillId="0" borderId="1" xfId="0" applyNumberFormat="1" applyFont="1" applyBorder="1" applyAlignment="1">
      <alignment horizontal="center" vertical="center" wrapText="1"/>
    </xf>
    <xf numFmtId="1" fontId="0" fillId="0" borderId="26" xfId="0" applyNumberFormat="1" applyFont="1" applyBorder="1" applyAlignment="1">
      <alignment horizontal="center" vertical="top"/>
    </xf>
    <xf numFmtId="0" fontId="0" fillId="0" borderId="25" xfId="0" applyNumberFormat="1" applyFont="1" applyBorder="1" applyAlignment="1">
      <alignment horizontal="center" vertical="center" wrapText="1"/>
    </xf>
    <xf numFmtId="1" fontId="15" fillId="0" borderId="26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center"/>
    </xf>
    <xf numFmtId="0" fontId="0" fillId="0" borderId="2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F93B-AB32-45DB-9152-9F76C7BFE14A}">
  <dimension ref="A1:L233"/>
  <sheetViews>
    <sheetView tabSelected="1" workbookViewId="0">
      <selection activeCell="F5" sqref="F5:H5"/>
    </sheetView>
  </sheetViews>
  <sheetFormatPr defaultRowHeight="15" x14ac:dyDescent="0.25"/>
  <cols>
    <col min="1" max="1" width="52.28515625" customWidth="1"/>
    <col min="2" max="2" width="4.7109375" customWidth="1"/>
    <col min="3" max="3" width="5.85546875" customWidth="1"/>
    <col min="4" max="4" width="15.140625" customWidth="1"/>
    <col min="5" max="5" width="5.85546875" customWidth="1"/>
    <col min="6" max="6" width="16.7109375" customWidth="1"/>
    <col min="7" max="7" width="17.5703125" customWidth="1"/>
    <col min="8" max="8" width="14.85546875" customWidth="1"/>
    <col min="12" max="12" width="12.140625" bestFit="1" customWidth="1"/>
  </cols>
  <sheetData>
    <row r="1" spans="1:8" x14ac:dyDescent="0.25">
      <c r="A1" s="51"/>
      <c r="B1" s="51"/>
      <c r="C1" s="51"/>
      <c r="D1" s="51"/>
      <c r="E1" s="51"/>
      <c r="F1" s="185" t="s">
        <v>244</v>
      </c>
      <c r="G1" s="185"/>
      <c r="H1" s="185"/>
    </row>
    <row r="2" spans="1:8" x14ac:dyDescent="0.25">
      <c r="A2" s="51"/>
      <c r="B2" s="51"/>
      <c r="C2" s="51"/>
      <c r="D2" s="51"/>
      <c r="E2" s="51"/>
      <c r="F2" s="186" t="s">
        <v>243</v>
      </c>
      <c r="G2" s="186"/>
      <c r="H2" s="186"/>
    </row>
    <row r="3" spans="1:8" x14ac:dyDescent="0.25">
      <c r="A3" s="51"/>
      <c r="B3" s="51"/>
      <c r="C3" s="51"/>
      <c r="D3" s="51"/>
      <c r="E3" s="51"/>
      <c r="F3" s="184" t="s">
        <v>635</v>
      </c>
      <c r="G3" s="184"/>
      <c r="H3" s="184"/>
    </row>
    <row r="4" spans="1:8" x14ac:dyDescent="0.25">
      <c r="A4" s="51"/>
      <c r="B4" s="51"/>
      <c r="C4" s="51"/>
      <c r="D4" s="51"/>
      <c r="E4" s="51"/>
      <c r="F4" s="186" t="s">
        <v>263</v>
      </c>
      <c r="G4" s="186"/>
      <c r="H4" s="186"/>
    </row>
    <row r="5" spans="1:8" x14ac:dyDescent="0.25">
      <c r="A5" s="51"/>
      <c r="B5" s="51"/>
      <c r="C5" s="51"/>
      <c r="D5" s="51"/>
      <c r="E5" s="51"/>
      <c r="F5" s="186" t="s">
        <v>636</v>
      </c>
      <c r="G5" s="186"/>
      <c r="H5" s="186"/>
    </row>
    <row r="6" spans="1:8" x14ac:dyDescent="0.25">
      <c r="A6" s="51"/>
      <c r="B6" s="51"/>
      <c r="C6" s="51"/>
      <c r="D6" s="51"/>
      <c r="E6" s="51"/>
      <c r="F6" s="51"/>
      <c r="G6" s="51"/>
      <c r="H6" s="51"/>
    </row>
    <row r="7" spans="1:8" x14ac:dyDescent="0.25">
      <c r="A7" s="183" t="s">
        <v>281</v>
      </c>
      <c r="B7" s="184"/>
      <c r="C7" s="184"/>
      <c r="D7" s="184"/>
      <c r="E7" s="184"/>
      <c r="F7" s="184"/>
      <c r="G7" s="184"/>
      <c r="H7" s="184"/>
    </row>
    <row r="8" spans="1:8" x14ac:dyDescent="0.25">
      <c r="A8" s="51"/>
      <c r="B8" s="51"/>
      <c r="C8" s="51"/>
      <c r="D8" s="51"/>
      <c r="E8" s="51"/>
      <c r="F8" s="51"/>
      <c r="G8" s="51"/>
      <c r="H8" s="51"/>
    </row>
    <row r="9" spans="1:8" x14ac:dyDescent="0.25">
      <c r="A9" s="177" t="s">
        <v>0</v>
      </c>
      <c r="B9" s="178"/>
      <c r="C9" s="178"/>
      <c r="D9" s="178"/>
      <c r="E9" s="178"/>
      <c r="F9" s="178"/>
      <c r="G9" s="178"/>
      <c r="H9" s="178"/>
    </row>
    <row r="10" spans="1:8" ht="38.25" x14ac:dyDescent="0.25">
      <c r="A10" s="52" t="s">
        <v>1</v>
      </c>
      <c r="B10" s="52" t="s">
        <v>56</v>
      </c>
      <c r="C10" s="52" t="s">
        <v>2</v>
      </c>
      <c r="D10" s="52" t="s">
        <v>3</v>
      </c>
      <c r="E10" s="52" t="s">
        <v>4</v>
      </c>
      <c r="F10" s="52" t="s">
        <v>5</v>
      </c>
      <c r="G10" s="52" t="s">
        <v>6</v>
      </c>
      <c r="H10" s="52" t="s">
        <v>7</v>
      </c>
    </row>
    <row r="11" spans="1:8" x14ac:dyDescent="0.25">
      <c r="A11" s="53">
        <v>1</v>
      </c>
      <c r="B11" s="53">
        <v>2</v>
      </c>
      <c r="C11" s="53">
        <v>3</v>
      </c>
      <c r="D11" s="53">
        <v>4</v>
      </c>
      <c r="E11" s="53">
        <v>5</v>
      </c>
      <c r="F11" s="53">
        <v>6</v>
      </c>
      <c r="G11" s="53">
        <v>7</v>
      </c>
      <c r="H11" s="53">
        <v>8</v>
      </c>
    </row>
    <row r="12" spans="1:8" x14ac:dyDescent="0.25">
      <c r="A12" s="54" t="s">
        <v>8</v>
      </c>
      <c r="B12" s="55" t="s">
        <v>9</v>
      </c>
      <c r="C12" s="55" t="s">
        <v>10</v>
      </c>
      <c r="D12" s="55" t="s">
        <v>11</v>
      </c>
      <c r="E12" s="55" t="s">
        <v>10</v>
      </c>
      <c r="F12" s="56">
        <f>SUM(F13:F55)</f>
        <v>297396120.81999999</v>
      </c>
      <c r="G12" s="56">
        <f>G13+G17+G21+G27+G28+G29+G30+G31+G35+G38+G41+G43+G44+G46+G48+G51+G53+G54+G55+G25+G47+G49</f>
        <v>84036884.889999986</v>
      </c>
      <c r="H12" s="56">
        <f>F12-G12</f>
        <v>213359235.93000001</v>
      </c>
    </row>
    <row r="13" spans="1:8" ht="63.75" x14ac:dyDescent="0.25">
      <c r="A13" s="57" t="s">
        <v>12</v>
      </c>
      <c r="B13" s="58" t="s">
        <v>9</v>
      </c>
      <c r="C13" s="58">
        <v>182</v>
      </c>
      <c r="D13" s="58" t="s">
        <v>13</v>
      </c>
      <c r="E13" s="53">
        <v>110</v>
      </c>
      <c r="F13" s="1">
        <f>'117'!H15</f>
        <v>47550900</v>
      </c>
      <c r="G13" s="1">
        <f>'117'!I15</f>
        <v>31443680.789999999</v>
      </c>
      <c r="H13" s="60">
        <f t="shared" ref="H13:H54" si="0">F13-G13</f>
        <v>16107219.210000001</v>
      </c>
    </row>
    <row r="14" spans="1:8" ht="63.75" x14ac:dyDescent="0.25">
      <c r="A14" s="57" t="s">
        <v>12</v>
      </c>
      <c r="B14" s="58" t="s">
        <v>9</v>
      </c>
      <c r="C14" s="58">
        <v>182</v>
      </c>
      <c r="D14" s="58" t="s">
        <v>14</v>
      </c>
      <c r="E14" s="53">
        <v>110</v>
      </c>
      <c r="F14" s="1"/>
      <c r="G14" s="1">
        <v>31447058.670000002</v>
      </c>
      <c r="H14" s="61">
        <f>F14-G14</f>
        <v>-31447058.670000002</v>
      </c>
    </row>
    <row r="15" spans="1:8" ht="63.75" x14ac:dyDescent="0.25">
      <c r="A15" s="57" t="s">
        <v>12</v>
      </c>
      <c r="B15" s="58" t="s">
        <v>9</v>
      </c>
      <c r="C15" s="58">
        <v>182</v>
      </c>
      <c r="D15" s="58" t="s">
        <v>15</v>
      </c>
      <c r="E15" s="53">
        <v>110</v>
      </c>
      <c r="F15" s="1"/>
      <c r="G15" s="1">
        <v>3096.12</v>
      </c>
      <c r="H15" s="61">
        <f>F15-G15</f>
        <v>-3096.12</v>
      </c>
    </row>
    <row r="16" spans="1:8" ht="63.75" x14ac:dyDescent="0.25">
      <c r="A16" s="57" t="s">
        <v>194</v>
      </c>
      <c r="B16" s="58" t="s">
        <v>9</v>
      </c>
      <c r="C16" s="58">
        <v>182</v>
      </c>
      <c r="D16" s="58" t="s">
        <v>195</v>
      </c>
      <c r="E16" s="58">
        <v>110</v>
      </c>
      <c r="F16" s="1"/>
      <c r="G16" s="3">
        <v>-6474</v>
      </c>
      <c r="H16" s="61">
        <f>F16-G16</f>
        <v>6474</v>
      </c>
    </row>
    <row r="17" spans="1:8" ht="89.25" x14ac:dyDescent="0.25">
      <c r="A17" s="57" t="s">
        <v>18</v>
      </c>
      <c r="B17" s="58" t="s">
        <v>9</v>
      </c>
      <c r="C17" s="58">
        <v>182</v>
      </c>
      <c r="D17" s="58" t="s">
        <v>19</v>
      </c>
      <c r="E17" s="58">
        <v>110</v>
      </c>
      <c r="F17" s="1">
        <f>'117'!H19</f>
        <v>230000</v>
      </c>
      <c r="G17" s="1">
        <f>'117'!I19</f>
        <v>61688.94</v>
      </c>
      <c r="H17" s="59">
        <f t="shared" si="0"/>
        <v>168311.06</v>
      </c>
    </row>
    <row r="18" spans="1:8" ht="89.25" x14ac:dyDescent="0.25">
      <c r="A18" s="57" t="s">
        <v>18</v>
      </c>
      <c r="B18" s="58" t="s">
        <v>9</v>
      </c>
      <c r="C18" s="58">
        <v>182</v>
      </c>
      <c r="D18" s="58" t="s">
        <v>20</v>
      </c>
      <c r="E18" s="58">
        <v>110</v>
      </c>
      <c r="F18" s="1"/>
      <c r="G18" s="1">
        <f>'117'!I20</f>
        <v>60518.95</v>
      </c>
      <c r="H18" s="61">
        <f>F18-G18</f>
        <v>-60518.95</v>
      </c>
    </row>
    <row r="19" spans="1:8" ht="89.25" x14ac:dyDescent="0.25">
      <c r="A19" s="57" t="s">
        <v>18</v>
      </c>
      <c r="B19" s="58" t="s">
        <v>9</v>
      </c>
      <c r="C19" s="58" t="s">
        <v>16</v>
      </c>
      <c r="D19" s="58" t="s">
        <v>264</v>
      </c>
      <c r="E19" s="58" t="s">
        <v>17</v>
      </c>
      <c r="F19" s="1"/>
      <c r="G19" s="1">
        <f>'117'!I21</f>
        <v>134.15</v>
      </c>
      <c r="H19" s="61">
        <f>F19-G19</f>
        <v>-134.15</v>
      </c>
    </row>
    <row r="20" spans="1:8" ht="89.25" x14ac:dyDescent="0.25">
      <c r="A20" s="57" t="s">
        <v>18</v>
      </c>
      <c r="B20" s="58" t="s">
        <v>9</v>
      </c>
      <c r="C20" s="58" t="s">
        <v>16</v>
      </c>
      <c r="D20" s="58" t="s">
        <v>265</v>
      </c>
      <c r="E20" s="58" t="s">
        <v>17</v>
      </c>
      <c r="F20" s="1"/>
      <c r="G20" s="1">
        <f>'117'!I22</f>
        <v>1035.8399999999999</v>
      </c>
      <c r="H20" s="61">
        <f>F20-G20</f>
        <v>-1035.8399999999999</v>
      </c>
    </row>
    <row r="21" spans="1:8" ht="38.25" x14ac:dyDescent="0.25">
      <c r="A21" s="57" t="s">
        <v>21</v>
      </c>
      <c r="B21" s="58" t="s">
        <v>9</v>
      </c>
      <c r="C21" s="58">
        <v>182</v>
      </c>
      <c r="D21" s="58" t="s">
        <v>23</v>
      </c>
      <c r="E21" s="58">
        <v>110</v>
      </c>
      <c r="F21" s="1">
        <f>'117'!H23</f>
        <v>3921719.46</v>
      </c>
      <c r="G21" s="1">
        <f>'117'!I23</f>
        <v>4231598.03</v>
      </c>
      <c r="H21" s="60">
        <f t="shared" si="0"/>
        <v>-309878.5700000003</v>
      </c>
    </row>
    <row r="22" spans="1:8" ht="38.25" x14ac:dyDescent="0.25">
      <c r="A22" s="57" t="s">
        <v>21</v>
      </c>
      <c r="B22" s="58" t="s">
        <v>9</v>
      </c>
      <c r="C22" s="58">
        <v>182</v>
      </c>
      <c r="D22" s="58" t="s">
        <v>24</v>
      </c>
      <c r="E22" s="58">
        <v>110</v>
      </c>
      <c r="F22" s="1"/>
      <c r="G22" s="1">
        <f>'117'!I24</f>
        <v>4177399.59</v>
      </c>
      <c r="H22" s="61">
        <f t="shared" si="0"/>
        <v>-4177399.59</v>
      </c>
    </row>
    <row r="23" spans="1:8" ht="38.25" x14ac:dyDescent="0.25">
      <c r="A23" s="57" t="s">
        <v>21</v>
      </c>
      <c r="B23" s="58" t="s">
        <v>9</v>
      </c>
      <c r="C23" s="58">
        <v>182</v>
      </c>
      <c r="D23" s="58" t="s">
        <v>25</v>
      </c>
      <c r="E23" s="58">
        <v>110</v>
      </c>
      <c r="F23" s="1"/>
      <c r="G23" s="1">
        <f>'117'!I25</f>
        <v>54696.44</v>
      </c>
      <c r="H23" s="61">
        <f t="shared" si="0"/>
        <v>-54696.44</v>
      </c>
    </row>
    <row r="24" spans="1:8" ht="38.25" x14ac:dyDescent="0.25">
      <c r="A24" s="57" t="s">
        <v>21</v>
      </c>
      <c r="B24" s="58" t="s">
        <v>9</v>
      </c>
      <c r="C24" s="58" t="s">
        <v>16</v>
      </c>
      <c r="D24" s="58" t="s">
        <v>183</v>
      </c>
      <c r="E24" s="58" t="s">
        <v>17</v>
      </c>
      <c r="F24" s="1"/>
      <c r="G24" s="3">
        <f>'117'!I26</f>
        <v>-498</v>
      </c>
      <c r="H24" s="61">
        <f t="shared" si="0"/>
        <v>498</v>
      </c>
    </row>
    <row r="25" spans="1:8" ht="89.25" x14ac:dyDescent="0.25">
      <c r="A25" s="57" t="s">
        <v>266</v>
      </c>
      <c r="B25" s="58" t="s">
        <v>9</v>
      </c>
      <c r="C25" s="58" t="s">
        <v>16</v>
      </c>
      <c r="D25" s="58" t="s">
        <v>267</v>
      </c>
      <c r="E25" s="58" t="s">
        <v>17</v>
      </c>
      <c r="F25" s="1">
        <f>'117'!H27</f>
        <v>843671.76</v>
      </c>
      <c r="G25" s="1">
        <f>'117'!I27</f>
        <v>729861.33</v>
      </c>
      <c r="H25" s="60">
        <f t="shared" si="0"/>
        <v>113810.43000000005</v>
      </c>
    </row>
    <row r="26" spans="1:8" ht="89.25" x14ac:dyDescent="0.25">
      <c r="A26" s="57" t="s">
        <v>266</v>
      </c>
      <c r="B26" s="58" t="s">
        <v>9</v>
      </c>
      <c r="C26" s="58" t="s">
        <v>16</v>
      </c>
      <c r="D26" s="58" t="s">
        <v>268</v>
      </c>
      <c r="E26" s="58" t="s">
        <v>17</v>
      </c>
      <c r="F26" s="1"/>
      <c r="G26" s="1">
        <f>'117'!I28</f>
        <v>729861.33</v>
      </c>
      <c r="H26" s="61">
        <f>F26-G26</f>
        <v>-729861.33</v>
      </c>
    </row>
    <row r="27" spans="1:8" ht="63.75" x14ac:dyDescent="0.25">
      <c r="A27" s="57" t="s">
        <v>22</v>
      </c>
      <c r="B27" s="58" t="s">
        <v>9</v>
      </c>
      <c r="C27" s="58">
        <v>100</v>
      </c>
      <c r="D27" s="58" t="s">
        <v>161</v>
      </c>
      <c r="E27" s="58">
        <v>110</v>
      </c>
      <c r="F27" s="1">
        <f>'117'!H29</f>
        <v>1343400</v>
      </c>
      <c r="G27" s="1">
        <f>'117'!I29</f>
        <v>984072.82</v>
      </c>
      <c r="H27" s="59">
        <f t="shared" si="0"/>
        <v>359327.18000000005</v>
      </c>
    </row>
    <row r="28" spans="1:8" ht="76.5" x14ac:dyDescent="0.25">
      <c r="A28" s="57" t="s">
        <v>26</v>
      </c>
      <c r="B28" s="58" t="s">
        <v>9</v>
      </c>
      <c r="C28" s="58">
        <v>100</v>
      </c>
      <c r="D28" s="58" t="s">
        <v>162</v>
      </c>
      <c r="E28" s="58">
        <v>110</v>
      </c>
      <c r="F28" s="1">
        <f>'117'!H30</f>
        <v>7700</v>
      </c>
      <c r="G28" s="1">
        <f>'117'!I30</f>
        <v>7033.84</v>
      </c>
      <c r="H28" s="59">
        <f t="shared" si="0"/>
        <v>666.15999999999985</v>
      </c>
    </row>
    <row r="29" spans="1:8" ht="63.75" x14ac:dyDescent="0.25">
      <c r="A29" s="57" t="s">
        <v>27</v>
      </c>
      <c r="B29" s="58" t="s">
        <v>9</v>
      </c>
      <c r="C29" s="58">
        <v>100</v>
      </c>
      <c r="D29" s="58" t="s">
        <v>163</v>
      </c>
      <c r="E29" s="58">
        <v>110</v>
      </c>
      <c r="F29" s="1">
        <f>'117'!H31</f>
        <v>1763500</v>
      </c>
      <c r="G29" s="1">
        <f>'117'!I31</f>
        <v>1352224.55</v>
      </c>
      <c r="H29" s="59">
        <f t="shared" si="0"/>
        <v>411275.44999999995</v>
      </c>
    </row>
    <row r="30" spans="1:8" ht="63.75" x14ac:dyDescent="0.25">
      <c r="A30" s="57" t="s">
        <v>28</v>
      </c>
      <c r="B30" s="58" t="s">
        <v>9</v>
      </c>
      <c r="C30" s="58">
        <v>100</v>
      </c>
      <c r="D30" s="58" t="s">
        <v>164</v>
      </c>
      <c r="E30" s="58">
        <v>110</v>
      </c>
      <c r="F30" s="1"/>
      <c r="G30" s="3">
        <f>'117'!I32</f>
        <v>-173723.58</v>
      </c>
      <c r="H30" s="59">
        <f t="shared" si="0"/>
        <v>173723.58</v>
      </c>
    </row>
    <row r="31" spans="1:8" ht="51" x14ac:dyDescent="0.25">
      <c r="A31" s="57" t="s">
        <v>29</v>
      </c>
      <c r="B31" s="58" t="s">
        <v>9</v>
      </c>
      <c r="C31" s="58">
        <v>182</v>
      </c>
      <c r="D31" s="58" t="s">
        <v>30</v>
      </c>
      <c r="E31" s="58">
        <v>110</v>
      </c>
      <c r="F31" s="1">
        <f>'117'!H33</f>
        <v>10014917.050000001</v>
      </c>
      <c r="G31" s="1">
        <f>'117'!I33</f>
        <v>1948951.35</v>
      </c>
      <c r="H31" s="59">
        <f t="shared" si="0"/>
        <v>8065965.7000000011</v>
      </c>
    </row>
    <row r="32" spans="1:8" ht="51" x14ac:dyDescent="0.25">
      <c r="A32" s="57" t="s">
        <v>29</v>
      </c>
      <c r="B32" s="58" t="s">
        <v>9</v>
      </c>
      <c r="C32" s="58">
        <v>182</v>
      </c>
      <c r="D32" s="58" t="s">
        <v>31</v>
      </c>
      <c r="E32" s="58">
        <v>110</v>
      </c>
      <c r="F32" s="1"/>
      <c r="G32" s="1">
        <f>'117'!I34</f>
        <v>1853227.33</v>
      </c>
      <c r="H32" s="61">
        <f t="shared" si="0"/>
        <v>-1853227.33</v>
      </c>
    </row>
    <row r="33" spans="1:8" ht="51" x14ac:dyDescent="0.25">
      <c r="A33" s="57" t="s">
        <v>29</v>
      </c>
      <c r="B33" s="58" t="s">
        <v>9</v>
      </c>
      <c r="C33" s="58">
        <v>182</v>
      </c>
      <c r="D33" s="58" t="s">
        <v>33</v>
      </c>
      <c r="E33" s="58">
        <v>110</v>
      </c>
      <c r="F33" s="1"/>
      <c r="G33" s="1">
        <f>'117'!I35</f>
        <v>95727.03</v>
      </c>
      <c r="H33" s="61">
        <f t="shared" si="0"/>
        <v>-95727.03</v>
      </c>
    </row>
    <row r="34" spans="1:8" ht="51" x14ac:dyDescent="0.25">
      <c r="A34" s="57" t="s">
        <v>29</v>
      </c>
      <c r="B34" s="58" t="s">
        <v>9</v>
      </c>
      <c r="C34" s="58" t="s">
        <v>16</v>
      </c>
      <c r="D34" s="58" t="s">
        <v>196</v>
      </c>
      <c r="E34" s="58" t="s">
        <v>17</v>
      </c>
      <c r="F34" s="1"/>
      <c r="G34" s="3">
        <f>'117'!I36</f>
        <v>-3.01</v>
      </c>
      <c r="H34" s="61">
        <f t="shared" si="0"/>
        <v>3.01</v>
      </c>
    </row>
    <row r="35" spans="1:8" ht="38.25" x14ac:dyDescent="0.25">
      <c r="A35" s="57" t="s">
        <v>32</v>
      </c>
      <c r="B35" s="58" t="s">
        <v>9</v>
      </c>
      <c r="C35" s="58">
        <v>182</v>
      </c>
      <c r="D35" s="58" t="s">
        <v>34</v>
      </c>
      <c r="E35" s="58">
        <v>110</v>
      </c>
      <c r="F35" s="1">
        <f>'117'!H37</f>
        <v>13351000</v>
      </c>
      <c r="G35" s="1">
        <f>'117'!I37</f>
        <v>8377709.7999999998</v>
      </c>
      <c r="H35" s="61">
        <f t="shared" si="0"/>
        <v>4973290.2</v>
      </c>
    </row>
    <row r="36" spans="1:8" ht="38.25" x14ac:dyDescent="0.25">
      <c r="A36" s="57" t="s">
        <v>32</v>
      </c>
      <c r="B36" s="58" t="s">
        <v>9</v>
      </c>
      <c r="C36" s="58">
        <v>182</v>
      </c>
      <c r="D36" s="58" t="s">
        <v>35</v>
      </c>
      <c r="E36" s="58">
        <v>110</v>
      </c>
      <c r="F36" s="1"/>
      <c r="G36" s="1">
        <f>'117'!I38</f>
        <v>8683552</v>
      </c>
      <c r="H36" s="61">
        <f t="shared" si="0"/>
        <v>-8683552</v>
      </c>
    </row>
    <row r="37" spans="1:8" ht="38.25" x14ac:dyDescent="0.25">
      <c r="A37" s="57" t="s">
        <v>32</v>
      </c>
      <c r="B37" s="58" t="s">
        <v>9</v>
      </c>
      <c r="C37" s="58">
        <v>182</v>
      </c>
      <c r="D37" s="58" t="s">
        <v>36</v>
      </c>
      <c r="E37" s="58">
        <v>110</v>
      </c>
      <c r="F37" s="1"/>
      <c r="G37" s="3">
        <f>'117'!I39</f>
        <v>-305842.2</v>
      </c>
      <c r="H37" s="61">
        <f t="shared" si="0"/>
        <v>305842.2</v>
      </c>
    </row>
    <row r="38" spans="1:8" ht="38.25" x14ac:dyDescent="0.25">
      <c r="A38" s="62" t="s">
        <v>37</v>
      </c>
      <c r="B38" s="58" t="s">
        <v>9</v>
      </c>
      <c r="C38" s="58">
        <v>182</v>
      </c>
      <c r="D38" s="58" t="s">
        <v>39</v>
      </c>
      <c r="E38" s="58">
        <v>110</v>
      </c>
      <c r="F38" s="1">
        <f>'117'!H40</f>
        <v>3981000</v>
      </c>
      <c r="G38" s="1">
        <f>'117'!I40</f>
        <v>852969.35</v>
      </c>
      <c r="H38" s="59">
        <f t="shared" si="0"/>
        <v>3128030.65</v>
      </c>
    </row>
    <row r="39" spans="1:8" ht="38.25" x14ac:dyDescent="0.25">
      <c r="A39" s="62" t="s">
        <v>37</v>
      </c>
      <c r="B39" s="58" t="s">
        <v>9</v>
      </c>
      <c r="C39" s="58">
        <v>182</v>
      </c>
      <c r="D39" s="58" t="s">
        <v>40</v>
      </c>
      <c r="E39" s="58">
        <v>110</v>
      </c>
      <c r="F39" s="1"/>
      <c r="G39" s="1">
        <f>'117'!I41</f>
        <v>818317.83</v>
      </c>
      <c r="H39" s="61">
        <f t="shared" si="0"/>
        <v>-818317.83</v>
      </c>
    </row>
    <row r="40" spans="1:8" ht="38.25" x14ac:dyDescent="0.25">
      <c r="A40" s="62" t="s">
        <v>37</v>
      </c>
      <c r="B40" s="58" t="s">
        <v>9</v>
      </c>
      <c r="C40" s="58">
        <v>182</v>
      </c>
      <c r="D40" s="58" t="s">
        <v>41</v>
      </c>
      <c r="E40" s="58">
        <v>110</v>
      </c>
      <c r="F40" s="1"/>
      <c r="G40" s="1">
        <f>'117'!I42</f>
        <v>34651.519999999997</v>
      </c>
      <c r="H40" s="61">
        <f t="shared" si="0"/>
        <v>-34651.519999999997</v>
      </c>
    </row>
    <row r="41" spans="1:8" ht="63.75" x14ac:dyDescent="0.25">
      <c r="A41" s="62" t="s">
        <v>38</v>
      </c>
      <c r="B41" s="58" t="s">
        <v>9</v>
      </c>
      <c r="C41" s="58" t="s">
        <v>50</v>
      </c>
      <c r="D41" s="58" t="s">
        <v>42</v>
      </c>
      <c r="E41" s="58">
        <v>120</v>
      </c>
      <c r="F41" s="1">
        <f>'117'!H43</f>
        <v>3684200</v>
      </c>
      <c r="G41" s="1">
        <f>'117'!I43</f>
        <v>2625645.39</v>
      </c>
      <c r="H41" s="59">
        <f t="shared" si="0"/>
        <v>1058554.6099999999</v>
      </c>
    </row>
    <row r="42" spans="1:8" ht="63.75" x14ac:dyDescent="0.25">
      <c r="A42" s="62" t="s">
        <v>38</v>
      </c>
      <c r="B42" s="58" t="s">
        <v>9</v>
      </c>
      <c r="C42" s="58" t="s">
        <v>50</v>
      </c>
      <c r="D42" s="58" t="s">
        <v>43</v>
      </c>
      <c r="E42" s="58">
        <v>120</v>
      </c>
      <c r="F42" s="1"/>
      <c r="G42" s="1">
        <f>'117'!I44</f>
        <v>2625645.39</v>
      </c>
      <c r="H42" s="61">
        <f t="shared" si="0"/>
        <v>-2625645.39</v>
      </c>
    </row>
    <row r="43" spans="1:8" ht="76.5" x14ac:dyDescent="0.25">
      <c r="A43" s="62" t="s">
        <v>44</v>
      </c>
      <c r="B43" s="58" t="s">
        <v>9</v>
      </c>
      <c r="C43" s="58" t="s">
        <v>49</v>
      </c>
      <c r="D43" s="58" t="s">
        <v>46</v>
      </c>
      <c r="E43" s="58">
        <v>120</v>
      </c>
      <c r="F43" s="1">
        <f>'117'!H45</f>
        <v>250000</v>
      </c>
      <c r="G43" s="1">
        <f>'117'!I45</f>
        <v>187499.97</v>
      </c>
      <c r="H43" s="59">
        <f t="shared" si="0"/>
        <v>62500.03</v>
      </c>
    </row>
    <row r="44" spans="1:8" ht="76.5" x14ac:dyDescent="0.25">
      <c r="A44" s="62" t="s">
        <v>45</v>
      </c>
      <c r="B44" s="58" t="s">
        <v>9</v>
      </c>
      <c r="C44" s="58" t="s">
        <v>49</v>
      </c>
      <c r="D44" s="58" t="s">
        <v>47</v>
      </c>
      <c r="E44" s="58">
        <v>120</v>
      </c>
      <c r="F44" s="1">
        <f>'117'!H46</f>
        <v>4391400</v>
      </c>
      <c r="G44" s="1">
        <f>'117'!I46</f>
        <v>2840947.74</v>
      </c>
      <c r="H44" s="59">
        <f t="shared" si="0"/>
        <v>1550452.2599999998</v>
      </c>
    </row>
    <row r="45" spans="1:8" ht="89.25" x14ac:dyDescent="0.25">
      <c r="A45" s="62" t="s">
        <v>167</v>
      </c>
      <c r="B45" s="58" t="s">
        <v>9</v>
      </c>
      <c r="C45" s="58" t="s">
        <v>49</v>
      </c>
      <c r="D45" s="58" t="s">
        <v>48</v>
      </c>
      <c r="E45" s="58">
        <v>120</v>
      </c>
      <c r="F45" s="1"/>
      <c r="G45" s="1">
        <f>'117'!I47</f>
        <v>2840947.74</v>
      </c>
      <c r="H45" s="61">
        <f t="shared" si="0"/>
        <v>-2840947.74</v>
      </c>
    </row>
    <row r="46" spans="1:8" ht="51" x14ac:dyDescent="0.25">
      <c r="A46" s="62" t="s">
        <v>51</v>
      </c>
      <c r="B46" s="58" t="s">
        <v>9</v>
      </c>
      <c r="C46" s="58" t="s">
        <v>49</v>
      </c>
      <c r="D46" s="58" t="s">
        <v>52</v>
      </c>
      <c r="E46" s="58">
        <v>130</v>
      </c>
      <c r="F46" s="1">
        <f>'117'!H48</f>
        <v>40700</v>
      </c>
      <c r="G46" s="1">
        <f>'117'!I48</f>
        <v>30951.79</v>
      </c>
      <c r="H46" s="59">
        <f>F46-G46</f>
        <v>9748.2099999999991</v>
      </c>
    </row>
    <row r="47" spans="1:8" ht="38.25" x14ac:dyDescent="0.25">
      <c r="A47" s="62" t="s">
        <v>272</v>
      </c>
      <c r="B47" s="58" t="s">
        <v>9</v>
      </c>
      <c r="C47" s="58" t="s">
        <v>49</v>
      </c>
      <c r="D47" s="58" t="s">
        <v>273</v>
      </c>
      <c r="E47" s="58" t="s">
        <v>274</v>
      </c>
      <c r="F47" s="1">
        <f>'117'!H49</f>
        <v>432988.57</v>
      </c>
      <c r="G47" s="1">
        <f>'117'!I49</f>
        <v>432988.57</v>
      </c>
      <c r="H47" s="61">
        <f t="shared" si="0"/>
        <v>0</v>
      </c>
    </row>
    <row r="48" spans="1:8" ht="51" x14ac:dyDescent="0.25">
      <c r="A48" s="62" t="s">
        <v>197</v>
      </c>
      <c r="B48" s="58" t="s">
        <v>9</v>
      </c>
      <c r="C48" s="58" t="s">
        <v>49</v>
      </c>
      <c r="D48" s="58" t="s">
        <v>198</v>
      </c>
      <c r="E48" s="58" t="s">
        <v>199</v>
      </c>
      <c r="F48" s="1">
        <f>'117'!H50</f>
        <v>2574000</v>
      </c>
      <c r="G48" s="1">
        <f>'117'!I50</f>
        <v>2574000</v>
      </c>
      <c r="H48" s="59">
        <f>F48-G48</f>
        <v>0</v>
      </c>
    </row>
    <row r="49" spans="1:8" ht="38.25" x14ac:dyDescent="0.25">
      <c r="A49" s="62" t="s">
        <v>269</v>
      </c>
      <c r="B49" s="58" t="s">
        <v>9</v>
      </c>
      <c r="C49" s="58" t="s">
        <v>50</v>
      </c>
      <c r="D49" s="58" t="s">
        <v>270</v>
      </c>
      <c r="E49" s="58" t="s">
        <v>271</v>
      </c>
      <c r="F49" s="1">
        <f>'117'!H51</f>
        <v>396623.98</v>
      </c>
      <c r="G49" s="1">
        <f>'117'!I51</f>
        <v>396623.98</v>
      </c>
      <c r="H49" s="59">
        <f>F49-G49</f>
        <v>0</v>
      </c>
    </row>
    <row r="50" spans="1:8" ht="38.25" x14ac:dyDescent="0.25">
      <c r="A50" s="62" t="s">
        <v>269</v>
      </c>
      <c r="B50" s="58" t="s">
        <v>9</v>
      </c>
      <c r="C50" s="58" t="s">
        <v>50</v>
      </c>
      <c r="D50" s="58" t="s">
        <v>275</v>
      </c>
      <c r="E50" s="58" t="s">
        <v>271</v>
      </c>
      <c r="F50" s="1"/>
      <c r="G50" s="1">
        <f>'117'!I52</f>
        <v>396623.98</v>
      </c>
      <c r="H50" s="61">
        <f t="shared" si="0"/>
        <v>-396623.98</v>
      </c>
    </row>
    <row r="51" spans="1:8" ht="140.25" x14ac:dyDescent="0.25">
      <c r="A51" s="62" t="s">
        <v>184</v>
      </c>
      <c r="B51" s="58" t="s">
        <v>9</v>
      </c>
      <c r="C51" s="58" t="s">
        <v>16</v>
      </c>
      <c r="D51" s="58" t="s">
        <v>185</v>
      </c>
      <c r="E51" s="58" t="s">
        <v>186</v>
      </c>
      <c r="F51" s="1"/>
      <c r="G51" s="2">
        <f>'117'!I53</f>
        <v>-3000</v>
      </c>
      <c r="H51" s="59" t="s">
        <v>308</v>
      </c>
    </row>
    <row r="52" spans="1:8" ht="140.25" x14ac:dyDescent="0.25">
      <c r="A52" s="62" t="s">
        <v>184</v>
      </c>
      <c r="B52" s="58" t="s">
        <v>9</v>
      </c>
      <c r="C52" s="58" t="s">
        <v>187</v>
      </c>
      <c r="D52" s="58" t="s">
        <v>188</v>
      </c>
      <c r="E52" s="58" t="s">
        <v>186</v>
      </c>
      <c r="F52" s="1"/>
      <c r="G52" s="3">
        <f>'117'!I54</f>
        <v>-3000</v>
      </c>
      <c r="H52" s="61">
        <f t="shared" si="0"/>
        <v>3000</v>
      </c>
    </row>
    <row r="53" spans="1:8" ht="51" x14ac:dyDescent="0.25">
      <c r="A53" s="62" t="s">
        <v>189</v>
      </c>
      <c r="B53" s="58" t="s">
        <v>9</v>
      </c>
      <c r="C53" s="58" t="s">
        <v>49</v>
      </c>
      <c r="D53" s="58" t="s">
        <v>165</v>
      </c>
      <c r="E53" s="58" t="s">
        <v>166</v>
      </c>
      <c r="F53" s="1">
        <f>'117'!H55</f>
        <v>202035600</v>
      </c>
      <c r="G53" s="1">
        <f>'117'!I55</f>
        <v>31936633.32</v>
      </c>
      <c r="H53" s="59">
        <f t="shared" si="0"/>
        <v>170098966.68000001</v>
      </c>
    </row>
    <row r="54" spans="1:8" ht="51" x14ac:dyDescent="0.25">
      <c r="A54" s="62" t="s">
        <v>53</v>
      </c>
      <c r="B54" s="58" t="s">
        <v>9</v>
      </c>
      <c r="C54" s="58" t="s">
        <v>49</v>
      </c>
      <c r="D54" s="58" t="s">
        <v>54</v>
      </c>
      <c r="E54" s="58" t="s">
        <v>166</v>
      </c>
      <c r="F54" s="1">
        <f>'117'!H56</f>
        <v>582800</v>
      </c>
      <c r="G54" s="1">
        <f>'117'!I56</f>
        <v>444050.75</v>
      </c>
      <c r="H54" s="59">
        <f t="shared" si="0"/>
        <v>138749.25</v>
      </c>
    </row>
    <row r="55" spans="1:8" ht="51" x14ac:dyDescent="0.25">
      <c r="A55" s="62" t="s">
        <v>190</v>
      </c>
      <c r="B55" s="58" t="s">
        <v>9</v>
      </c>
      <c r="C55" s="58" t="s">
        <v>49</v>
      </c>
      <c r="D55" s="58" t="s">
        <v>191</v>
      </c>
      <c r="E55" s="58" t="s">
        <v>166</v>
      </c>
      <c r="F55" s="59"/>
      <c r="G55" s="61">
        <v>-7245523.8399999999</v>
      </c>
      <c r="H55" s="59"/>
    </row>
    <row r="56" spans="1:8" x14ac:dyDescent="0.25">
      <c r="A56" s="177" t="s">
        <v>55</v>
      </c>
      <c r="B56" s="178"/>
      <c r="C56" s="178"/>
      <c r="D56" s="178"/>
      <c r="E56" s="178"/>
      <c r="F56" s="178"/>
      <c r="G56" s="178"/>
      <c r="H56" s="178"/>
    </row>
    <row r="57" spans="1:8" ht="38.25" x14ac:dyDescent="0.25">
      <c r="A57" s="63" t="s">
        <v>1</v>
      </c>
      <c r="B57" s="55" t="s">
        <v>2</v>
      </c>
      <c r="C57" s="55" t="s">
        <v>57</v>
      </c>
      <c r="D57" s="55" t="s">
        <v>58</v>
      </c>
      <c r="E57" s="55" t="s">
        <v>59</v>
      </c>
      <c r="F57" s="64" t="s">
        <v>5</v>
      </c>
      <c r="G57" s="55" t="s">
        <v>6</v>
      </c>
      <c r="H57" s="55" t="s">
        <v>64</v>
      </c>
    </row>
    <row r="58" spans="1:8" x14ac:dyDescent="0.25">
      <c r="A58" s="53">
        <v>1</v>
      </c>
      <c r="B58" s="58" t="s">
        <v>60</v>
      </c>
      <c r="C58" s="58" t="s">
        <v>61</v>
      </c>
      <c r="D58" s="58" t="s">
        <v>62</v>
      </c>
      <c r="E58" s="58" t="s">
        <v>63</v>
      </c>
      <c r="F58" s="58">
        <v>6</v>
      </c>
      <c r="G58" s="58">
        <v>7</v>
      </c>
      <c r="H58" s="58">
        <v>8</v>
      </c>
    </row>
    <row r="59" spans="1:8" x14ac:dyDescent="0.25">
      <c r="A59" s="65" t="s">
        <v>65</v>
      </c>
      <c r="B59" s="66" t="s">
        <v>10</v>
      </c>
      <c r="C59" s="66">
        <v>9600</v>
      </c>
      <c r="D59" s="66" t="s">
        <v>75</v>
      </c>
      <c r="E59" s="66" t="s">
        <v>10</v>
      </c>
      <c r="F59" s="67">
        <f>F60+F92+F101+F123+F144+F188+F194+F204+F214+F220</f>
        <v>304099149.39999998</v>
      </c>
      <c r="G59" s="67">
        <f>G60+G92+G101+G123+G144+G188+G194+G204+G214+G220</f>
        <v>99629764.780000001</v>
      </c>
      <c r="H59" s="68">
        <f>G59/F59</f>
        <v>0.32762263550086734</v>
      </c>
    </row>
    <row r="60" spans="1:8" x14ac:dyDescent="0.25">
      <c r="A60" s="69" t="s">
        <v>66</v>
      </c>
      <c r="B60" s="70" t="s">
        <v>49</v>
      </c>
      <c r="C60" s="70" t="s">
        <v>76</v>
      </c>
      <c r="D60" s="71"/>
      <c r="E60" s="71"/>
      <c r="F60" s="67">
        <f>F61+F79+F83</f>
        <v>68365956.030000001</v>
      </c>
      <c r="G60" s="67">
        <f>G61+G79+G83</f>
        <v>46093075.5</v>
      </c>
      <c r="H60" s="68">
        <f>G60/F60</f>
        <v>0.67421094030739026</v>
      </c>
    </row>
    <row r="61" spans="1:8" ht="38.25" x14ac:dyDescent="0.25">
      <c r="A61" s="72" t="s">
        <v>67</v>
      </c>
      <c r="B61" s="70" t="s">
        <v>49</v>
      </c>
      <c r="C61" s="70" t="s">
        <v>77</v>
      </c>
      <c r="D61" s="71"/>
      <c r="E61" s="71"/>
      <c r="F61" s="67">
        <f>F64</f>
        <v>68144456.030000001</v>
      </c>
      <c r="G61" s="67">
        <f>G64</f>
        <v>46045575.5</v>
      </c>
      <c r="H61" s="68">
        <f t="shared" ref="H61:H99" si="1">G61/F61</f>
        <v>0.67570537916875939</v>
      </c>
    </row>
    <row r="62" spans="1:8" ht="51" x14ac:dyDescent="0.25">
      <c r="A62" s="73" t="s">
        <v>222</v>
      </c>
      <c r="B62" s="74" t="s">
        <v>49</v>
      </c>
      <c r="C62" s="74" t="s">
        <v>77</v>
      </c>
      <c r="D62" s="74" t="s">
        <v>223</v>
      </c>
      <c r="E62" s="75"/>
      <c r="F62" s="76">
        <f>'117'!H75+'117'!H74+'117'!H73+'117'!H72+'117'!H71+'117'!H70+'117'!H69+'117'!H68+'117'!H67+'117'!H66+'117'!H65+'117'!H64</f>
        <v>68144456.030000001</v>
      </c>
      <c r="G62" s="76">
        <f>SUM('117'!I64:I75)</f>
        <v>46045575.5</v>
      </c>
      <c r="H62" s="77">
        <v>0.21299999999999999</v>
      </c>
    </row>
    <row r="63" spans="1:8" ht="25.5" x14ac:dyDescent="0.25">
      <c r="A63" s="73" t="s">
        <v>224</v>
      </c>
      <c r="B63" s="74" t="s">
        <v>49</v>
      </c>
      <c r="C63" s="74" t="s">
        <v>77</v>
      </c>
      <c r="D63" s="74" t="s">
        <v>225</v>
      </c>
      <c r="E63" s="75"/>
      <c r="F63" s="76">
        <f>SUM('117'!H64:H75)</f>
        <v>68144456.030000001</v>
      </c>
      <c r="G63" s="76">
        <f>SUM('117'!I64:I75)</f>
        <v>46045575.5</v>
      </c>
      <c r="H63" s="77">
        <f>H64</f>
        <v>0.67570537916875939</v>
      </c>
    </row>
    <row r="64" spans="1:8" ht="25.5" x14ac:dyDescent="0.25">
      <c r="A64" s="73" t="s">
        <v>226</v>
      </c>
      <c r="B64" s="74" t="s">
        <v>49</v>
      </c>
      <c r="C64" s="74" t="s">
        <v>77</v>
      </c>
      <c r="D64" s="74" t="s">
        <v>68</v>
      </c>
      <c r="E64" s="75"/>
      <c r="F64" s="76">
        <f>SUM('117'!H64:H75)</f>
        <v>68144456.030000001</v>
      </c>
      <c r="G64" s="76">
        <f>SUM('117'!I64:I75)</f>
        <v>46045575.5</v>
      </c>
      <c r="H64" s="68">
        <f t="shared" si="1"/>
        <v>0.67570537916875939</v>
      </c>
    </row>
    <row r="65" spans="1:8" x14ac:dyDescent="0.25">
      <c r="A65" s="73" t="s">
        <v>69</v>
      </c>
      <c r="B65" s="74" t="s">
        <v>49</v>
      </c>
      <c r="C65" s="74" t="s">
        <v>77</v>
      </c>
      <c r="D65" s="74" t="s">
        <v>70</v>
      </c>
      <c r="E65" s="75"/>
      <c r="F65" s="76">
        <f>'117'!H64+'117'!H65+'117'!H66+'117'!H67</f>
        <v>740000</v>
      </c>
      <c r="G65" s="76">
        <f>'117'!I64+'117'!I65+'117'!I66+'117'!I67</f>
        <v>0</v>
      </c>
      <c r="H65" s="78">
        <f t="shared" si="1"/>
        <v>0</v>
      </c>
    </row>
    <row r="66" spans="1:8" ht="51" x14ac:dyDescent="0.25">
      <c r="A66" s="73" t="s">
        <v>71</v>
      </c>
      <c r="B66" s="74" t="s">
        <v>49</v>
      </c>
      <c r="C66" s="74" t="s">
        <v>77</v>
      </c>
      <c r="D66" s="74" t="s">
        <v>70</v>
      </c>
      <c r="E66" s="74">
        <v>100</v>
      </c>
      <c r="F66" s="76">
        <f>'117'!H64+'117'!H65+'117'!H66</f>
        <v>720000</v>
      </c>
      <c r="G66" s="76">
        <f>'117'!I64+'117'!I65+'117'!I66</f>
        <v>0</v>
      </c>
      <c r="H66" s="78">
        <f t="shared" si="1"/>
        <v>0</v>
      </c>
    </row>
    <row r="67" spans="1:8" ht="25.5" x14ac:dyDescent="0.25">
      <c r="A67" s="73" t="s">
        <v>72</v>
      </c>
      <c r="B67" s="74" t="s">
        <v>49</v>
      </c>
      <c r="C67" s="74" t="s">
        <v>77</v>
      </c>
      <c r="D67" s="74" t="s">
        <v>70</v>
      </c>
      <c r="E67" s="74">
        <v>120</v>
      </c>
      <c r="F67" s="76">
        <f>'117'!H64+'117'!H65+'117'!H66</f>
        <v>720000</v>
      </c>
      <c r="G67" s="76">
        <f>'117'!I64+'117'!I65+'117'!I66</f>
        <v>0</v>
      </c>
      <c r="H67" s="78">
        <f t="shared" si="1"/>
        <v>0</v>
      </c>
    </row>
    <row r="68" spans="1:8" ht="25.5" hidden="1" x14ac:dyDescent="0.25">
      <c r="A68" s="73" t="s">
        <v>73</v>
      </c>
      <c r="B68" s="74" t="s">
        <v>49</v>
      </c>
      <c r="C68" s="74" t="s">
        <v>77</v>
      </c>
      <c r="D68" s="74" t="s">
        <v>70</v>
      </c>
      <c r="E68" s="74">
        <v>200</v>
      </c>
      <c r="F68" s="76">
        <v>0</v>
      </c>
      <c r="G68" s="76">
        <v>0</v>
      </c>
      <c r="H68" s="78" t="e">
        <f t="shared" si="1"/>
        <v>#DIV/0!</v>
      </c>
    </row>
    <row r="69" spans="1:8" ht="25.5" hidden="1" x14ac:dyDescent="0.25">
      <c r="A69" s="73" t="s">
        <v>74</v>
      </c>
      <c r="B69" s="74" t="s">
        <v>49</v>
      </c>
      <c r="C69" s="74" t="s">
        <v>77</v>
      </c>
      <c r="D69" s="74" t="s">
        <v>70</v>
      </c>
      <c r="E69" s="74">
        <v>240</v>
      </c>
      <c r="F69" s="76">
        <v>0</v>
      </c>
      <c r="G69" s="59">
        <v>0</v>
      </c>
      <c r="H69" s="78" t="e">
        <f t="shared" si="1"/>
        <v>#DIV/0!</v>
      </c>
    </row>
    <row r="70" spans="1:8" ht="25.5" x14ac:dyDescent="0.25">
      <c r="A70" s="73" t="s">
        <v>81</v>
      </c>
      <c r="B70" s="74" t="s">
        <v>49</v>
      </c>
      <c r="C70" s="74" t="s">
        <v>77</v>
      </c>
      <c r="D70" s="74" t="s">
        <v>70</v>
      </c>
      <c r="E70" s="74">
        <v>200</v>
      </c>
      <c r="F70" s="76">
        <f>F71</f>
        <v>20000</v>
      </c>
      <c r="G70" s="76">
        <v>0</v>
      </c>
      <c r="H70" s="78">
        <f t="shared" si="1"/>
        <v>0</v>
      </c>
    </row>
    <row r="71" spans="1:8" ht="25.5" x14ac:dyDescent="0.25">
      <c r="A71" s="79" t="s">
        <v>74</v>
      </c>
      <c r="B71" s="74" t="s">
        <v>49</v>
      </c>
      <c r="C71" s="74" t="s">
        <v>77</v>
      </c>
      <c r="D71" s="74" t="s">
        <v>70</v>
      </c>
      <c r="E71" s="74">
        <v>240</v>
      </c>
      <c r="F71" s="76">
        <v>20000</v>
      </c>
      <c r="G71" s="76">
        <v>0</v>
      </c>
      <c r="H71" s="78">
        <f t="shared" si="1"/>
        <v>0</v>
      </c>
    </row>
    <row r="72" spans="1:8" x14ac:dyDescent="0.25">
      <c r="A72" s="73" t="s">
        <v>78</v>
      </c>
      <c r="B72" s="74" t="s">
        <v>49</v>
      </c>
      <c r="C72" s="74" t="s">
        <v>77</v>
      </c>
      <c r="D72" s="74" t="s">
        <v>79</v>
      </c>
      <c r="E72" s="75"/>
      <c r="F72" s="76">
        <f>F73+F75+F77</f>
        <v>76024412.060000002</v>
      </c>
      <c r="G72" s="76">
        <f>SUM('117'!I68:I75)</f>
        <v>46045575.5</v>
      </c>
      <c r="H72" s="78">
        <f>G72/F72</f>
        <v>0.60566828801858941</v>
      </c>
    </row>
    <row r="73" spans="1:8" ht="51" x14ac:dyDescent="0.25">
      <c r="A73" s="73" t="s">
        <v>71</v>
      </c>
      <c r="B73" s="74" t="s">
        <v>49</v>
      </c>
      <c r="C73" s="74" t="s">
        <v>77</v>
      </c>
      <c r="D73" s="74" t="s">
        <v>79</v>
      </c>
      <c r="E73" s="74">
        <v>100</v>
      </c>
      <c r="F73" s="76">
        <f>SUM('117'!H68:H75)</f>
        <v>67404456.030000001</v>
      </c>
      <c r="G73" s="76">
        <f>SUM('117'!I68:I75)</f>
        <v>46045575.5</v>
      </c>
      <c r="H73" s="78">
        <f t="shared" si="1"/>
        <v>0.68312361247313225</v>
      </c>
    </row>
    <row r="74" spans="1:8" ht="25.5" x14ac:dyDescent="0.25">
      <c r="A74" s="73" t="s">
        <v>80</v>
      </c>
      <c r="B74" s="74" t="s">
        <v>49</v>
      </c>
      <c r="C74" s="74" t="s">
        <v>77</v>
      </c>
      <c r="D74" s="74" t="s">
        <v>79</v>
      </c>
      <c r="E74" s="74">
        <v>120</v>
      </c>
      <c r="F74" s="76">
        <f>F73</f>
        <v>67404456.030000001</v>
      </c>
      <c r="G74" s="76">
        <f>G73</f>
        <v>46045575.5</v>
      </c>
      <c r="H74" s="78">
        <f t="shared" si="1"/>
        <v>0.68312361247313225</v>
      </c>
    </row>
    <row r="75" spans="1:8" ht="25.5" x14ac:dyDescent="0.25">
      <c r="A75" s="73" t="s">
        <v>81</v>
      </c>
      <c r="B75" s="74" t="s">
        <v>49</v>
      </c>
      <c r="C75" s="74" t="s">
        <v>77</v>
      </c>
      <c r="D75" s="74" t="s">
        <v>79</v>
      </c>
      <c r="E75" s="74">
        <v>200</v>
      </c>
      <c r="F75" s="76">
        <f>SUM('117'!H71:H72)</f>
        <v>8060956.0300000003</v>
      </c>
      <c r="G75" s="76">
        <f>SUM('117'!I71:I72)</f>
        <v>4946938.67</v>
      </c>
      <c r="H75" s="78">
        <f t="shared" si="1"/>
        <v>0.61369131050824</v>
      </c>
    </row>
    <row r="76" spans="1:8" ht="25.5" x14ac:dyDescent="0.25">
      <c r="A76" s="79" t="s">
        <v>74</v>
      </c>
      <c r="B76" s="74" t="s">
        <v>49</v>
      </c>
      <c r="C76" s="74" t="s">
        <v>77</v>
      </c>
      <c r="D76" s="74" t="s">
        <v>79</v>
      </c>
      <c r="E76" s="74">
        <v>240</v>
      </c>
      <c r="F76" s="76">
        <f>SUM('117'!H71:H72)</f>
        <v>8060956.0300000003</v>
      </c>
      <c r="G76" s="76">
        <f>'117'!I71+'117'!I72</f>
        <v>4946938.67</v>
      </c>
      <c r="H76" s="78">
        <f t="shared" si="1"/>
        <v>0.61369131050824</v>
      </c>
    </row>
    <row r="77" spans="1:8" x14ac:dyDescent="0.25">
      <c r="A77" s="80" t="s">
        <v>82</v>
      </c>
      <c r="B77" s="81" t="s">
        <v>49</v>
      </c>
      <c r="C77" s="81" t="s">
        <v>77</v>
      </c>
      <c r="D77" s="81" t="s">
        <v>79</v>
      </c>
      <c r="E77" s="81">
        <v>800</v>
      </c>
      <c r="F77" s="82">
        <f>SUM('117'!H73:H75)</f>
        <v>559000</v>
      </c>
      <c r="G77" s="82">
        <f>SUM('117'!I73:I75)</f>
        <v>488912.06</v>
      </c>
      <c r="H77" s="83">
        <f t="shared" si="1"/>
        <v>0.87461906976744186</v>
      </c>
    </row>
    <row r="78" spans="1:8" x14ac:dyDescent="0.25">
      <c r="A78" s="73" t="s">
        <v>83</v>
      </c>
      <c r="B78" s="74" t="s">
        <v>49</v>
      </c>
      <c r="C78" s="74" t="s">
        <v>77</v>
      </c>
      <c r="D78" s="74" t="s">
        <v>79</v>
      </c>
      <c r="E78" s="74">
        <v>850</v>
      </c>
      <c r="F78" s="84">
        <f>F77</f>
        <v>559000</v>
      </c>
      <c r="G78" s="84">
        <f>G77</f>
        <v>488912.06</v>
      </c>
      <c r="H78" s="85">
        <f t="shared" si="1"/>
        <v>0.87461906976744186</v>
      </c>
    </row>
    <row r="79" spans="1:8" x14ac:dyDescent="0.25">
      <c r="A79" s="69" t="s">
        <v>84</v>
      </c>
      <c r="B79" s="70" t="s">
        <v>49</v>
      </c>
      <c r="C79" s="70" t="s">
        <v>92</v>
      </c>
      <c r="D79" s="71"/>
      <c r="E79" s="71"/>
      <c r="F79" s="86">
        <f>F80</f>
        <v>100000</v>
      </c>
      <c r="G79" s="86">
        <f>G80</f>
        <v>0</v>
      </c>
      <c r="H79" s="87">
        <f t="shared" si="1"/>
        <v>0</v>
      </c>
    </row>
    <row r="80" spans="1:8" ht="25.5" x14ac:dyDescent="0.25">
      <c r="A80" s="79" t="s">
        <v>85</v>
      </c>
      <c r="B80" s="74" t="s">
        <v>49</v>
      </c>
      <c r="C80" s="74" t="s">
        <v>92</v>
      </c>
      <c r="D80" s="74" t="s">
        <v>86</v>
      </c>
      <c r="E80" s="74"/>
      <c r="F80" s="84">
        <f t="shared" ref="F80:G80" si="2">F81</f>
        <v>100000</v>
      </c>
      <c r="G80" s="84">
        <f t="shared" si="2"/>
        <v>0</v>
      </c>
      <c r="H80" s="85">
        <f t="shared" si="1"/>
        <v>0</v>
      </c>
    </row>
    <row r="81" spans="1:8" x14ac:dyDescent="0.25">
      <c r="A81" s="79" t="s">
        <v>82</v>
      </c>
      <c r="B81" s="74" t="s">
        <v>49</v>
      </c>
      <c r="C81" s="74" t="s">
        <v>92</v>
      </c>
      <c r="D81" s="74" t="s">
        <v>86</v>
      </c>
      <c r="E81" s="74">
        <v>800</v>
      </c>
      <c r="F81" s="84">
        <f>'117'!H76</f>
        <v>100000</v>
      </c>
      <c r="G81" s="84">
        <f>'117'!I76</f>
        <v>0</v>
      </c>
      <c r="H81" s="85">
        <f t="shared" si="1"/>
        <v>0</v>
      </c>
    </row>
    <row r="82" spans="1:8" x14ac:dyDescent="0.25">
      <c r="A82" s="79" t="s">
        <v>87</v>
      </c>
      <c r="B82" s="74" t="s">
        <v>49</v>
      </c>
      <c r="C82" s="74" t="s">
        <v>92</v>
      </c>
      <c r="D82" s="74" t="s">
        <v>86</v>
      </c>
      <c r="E82" s="74">
        <v>870</v>
      </c>
      <c r="F82" s="84">
        <f>'117'!H76</f>
        <v>100000</v>
      </c>
      <c r="G82" s="84">
        <f>'117'!I76</f>
        <v>0</v>
      </c>
      <c r="H82" s="85">
        <f t="shared" si="1"/>
        <v>0</v>
      </c>
    </row>
    <row r="83" spans="1:8" x14ac:dyDescent="0.25">
      <c r="A83" s="88" t="s">
        <v>88</v>
      </c>
      <c r="B83" s="89" t="s">
        <v>49</v>
      </c>
      <c r="C83" s="89" t="s">
        <v>93</v>
      </c>
      <c r="D83" s="90"/>
      <c r="E83" s="90"/>
      <c r="F83" s="91">
        <f>F86+F89</f>
        <v>121500</v>
      </c>
      <c r="G83" s="91">
        <f>G86+G89</f>
        <v>47500</v>
      </c>
      <c r="H83" s="92">
        <f t="shared" si="1"/>
        <v>0.39094650205761317</v>
      </c>
    </row>
    <row r="84" spans="1:8" ht="51" x14ac:dyDescent="0.25">
      <c r="A84" s="93" t="s">
        <v>222</v>
      </c>
      <c r="B84" s="94" t="s">
        <v>49</v>
      </c>
      <c r="C84" s="95" t="s">
        <v>93</v>
      </c>
      <c r="D84" s="95" t="s">
        <v>223</v>
      </c>
      <c r="E84" s="96"/>
      <c r="F84" s="97">
        <f>F86</f>
        <v>21500</v>
      </c>
      <c r="G84" s="97">
        <f>G86</f>
        <v>21500</v>
      </c>
      <c r="H84" s="98">
        <v>1</v>
      </c>
    </row>
    <row r="85" spans="1:8" ht="25.5" x14ac:dyDescent="0.25">
      <c r="A85" s="93" t="s">
        <v>224</v>
      </c>
      <c r="B85" s="99" t="s">
        <v>49</v>
      </c>
      <c r="C85" s="95" t="s">
        <v>93</v>
      </c>
      <c r="D85" s="95" t="s">
        <v>225</v>
      </c>
      <c r="E85" s="96"/>
      <c r="F85" s="97">
        <f>F86</f>
        <v>21500</v>
      </c>
      <c r="G85" s="97">
        <f>G86</f>
        <v>21500</v>
      </c>
      <c r="H85" s="98">
        <v>1</v>
      </c>
    </row>
    <row r="86" spans="1:8" ht="25.5" x14ac:dyDescent="0.25">
      <c r="A86" s="79" t="s">
        <v>89</v>
      </c>
      <c r="B86" s="100" t="s">
        <v>49</v>
      </c>
      <c r="C86" s="74" t="s">
        <v>93</v>
      </c>
      <c r="D86" s="74" t="s">
        <v>90</v>
      </c>
      <c r="E86" s="74"/>
      <c r="F86" s="76">
        <f>F87</f>
        <v>21500</v>
      </c>
      <c r="G86" s="76">
        <f>G87</f>
        <v>21500</v>
      </c>
      <c r="H86" s="78">
        <f t="shared" si="1"/>
        <v>1</v>
      </c>
    </row>
    <row r="87" spans="1:8" x14ac:dyDescent="0.25">
      <c r="A87" s="73" t="s">
        <v>82</v>
      </c>
      <c r="B87" s="74" t="s">
        <v>49</v>
      </c>
      <c r="C87" s="74" t="s">
        <v>93</v>
      </c>
      <c r="D87" s="74" t="s">
        <v>90</v>
      </c>
      <c r="E87" s="74">
        <v>800</v>
      </c>
      <c r="F87" s="76">
        <f>'117'!H77</f>
        <v>21500</v>
      </c>
      <c r="G87" s="76">
        <f>'117'!I77</f>
        <v>21500</v>
      </c>
      <c r="H87" s="78">
        <f>G87/F87</f>
        <v>1</v>
      </c>
    </row>
    <row r="88" spans="1:8" x14ac:dyDescent="0.25">
      <c r="A88" s="73" t="s">
        <v>83</v>
      </c>
      <c r="B88" s="81" t="s">
        <v>49</v>
      </c>
      <c r="C88" s="74" t="s">
        <v>93</v>
      </c>
      <c r="D88" s="74" t="s">
        <v>90</v>
      </c>
      <c r="E88" s="74">
        <v>850</v>
      </c>
      <c r="F88" s="76">
        <f>'117'!H77</f>
        <v>21500</v>
      </c>
      <c r="G88" s="76">
        <f>'117'!I77</f>
        <v>21500</v>
      </c>
      <c r="H88" s="78">
        <f t="shared" si="1"/>
        <v>1</v>
      </c>
    </row>
    <row r="89" spans="1:8" x14ac:dyDescent="0.25">
      <c r="A89" s="73" t="s">
        <v>88</v>
      </c>
      <c r="B89" s="74" t="s">
        <v>49</v>
      </c>
      <c r="C89" s="74" t="s">
        <v>93</v>
      </c>
      <c r="D89" s="74" t="s">
        <v>91</v>
      </c>
      <c r="E89" s="74"/>
      <c r="F89" s="76">
        <f>'117'!H78</f>
        <v>100000</v>
      </c>
      <c r="G89" s="76">
        <f>'117'!I78</f>
        <v>26000</v>
      </c>
      <c r="H89" s="78">
        <f>G89/F89</f>
        <v>0.26</v>
      </c>
    </row>
    <row r="90" spans="1:8" ht="25.5" x14ac:dyDescent="0.25">
      <c r="A90" s="73" t="s">
        <v>73</v>
      </c>
      <c r="B90" s="81" t="s">
        <v>49</v>
      </c>
      <c r="C90" s="74" t="s">
        <v>93</v>
      </c>
      <c r="D90" s="74" t="s">
        <v>91</v>
      </c>
      <c r="E90" s="74">
        <v>200</v>
      </c>
      <c r="F90" s="76">
        <f>'117'!H78</f>
        <v>100000</v>
      </c>
      <c r="G90" s="76">
        <f>'117'!I78</f>
        <v>26000</v>
      </c>
      <c r="H90" s="78">
        <f t="shared" si="1"/>
        <v>0.26</v>
      </c>
    </row>
    <row r="91" spans="1:8" ht="25.5" x14ac:dyDescent="0.25">
      <c r="A91" s="80" t="s">
        <v>74</v>
      </c>
      <c r="B91" s="81" t="s">
        <v>49</v>
      </c>
      <c r="C91" s="81" t="s">
        <v>93</v>
      </c>
      <c r="D91" s="81" t="s">
        <v>91</v>
      </c>
      <c r="E91" s="81">
        <v>240</v>
      </c>
      <c r="F91" s="76">
        <f>'117'!H78</f>
        <v>100000</v>
      </c>
      <c r="G91" s="76">
        <f>'117'!I78</f>
        <v>26000</v>
      </c>
      <c r="H91" s="78">
        <f t="shared" si="1"/>
        <v>0.26</v>
      </c>
    </row>
    <row r="92" spans="1:8" x14ac:dyDescent="0.25">
      <c r="A92" s="69" t="s">
        <v>94</v>
      </c>
      <c r="B92" s="70" t="s">
        <v>49</v>
      </c>
      <c r="C92" s="70" t="s">
        <v>99</v>
      </c>
      <c r="D92" s="71"/>
      <c r="E92" s="71"/>
      <c r="F92" s="67">
        <f>F93</f>
        <v>582800</v>
      </c>
      <c r="G92" s="67">
        <f>G93</f>
        <v>385978.56</v>
      </c>
      <c r="H92" s="101">
        <f t="shared" si="1"/>
        <v>0.66228304735758403</v>
      </c>
    </row>
    <row r="93" spans="1:8" x14ac:dyDescent="0.25">
      <c r="A93" s="69" t="s">
        <v>95</v>
      </c>
      <c r="B93" s="70" t="s">
        <v>49</v>
      </c>
      <c r="C93" s="70" t="s">
        <v>100</v>
      </c>
      <c r="D93" s="70"/>
      <c r="E93" s="70"/>
      <c r="F93" s="67">
        <f>F95</f>
        <v>582800</v>
      </c>
      <c r="G93" s="67">
        <f>G95</f>
        <v>385978.56</v>
      </c>
      <c r="H93" s="101">
        <f t="shared" si="1"/>
        <v>0.66228304735758403</v>
      </c>
    </row>
    <row r="94" spans="1:8" x14ac:dyDescent="0.25">
      <c r="A94" s="79" t="s">
        <v>227</v>
      </c>
      <c r="B94" s="74" t="s">
        <v>49</v>
      </c>
      <c r="C94" s="74" t="s">
        <v>100</v>
      </c>
      <c r="D94" s="74" t="s">
        <v>228</v>
      </c>
      <c r="E94" s="74"/>
      <c r="F94" s="76">
        <f>F95</f>
        <v>582800</v>
      </c>
      <c r="G94" s="76">
        <f>G95</f>
        <v>385978.56</v>
      </c>
      <c r="H94" s="78">
        <f>H95</f>
        <v>0.66228304735758403</v>
      </c>
    </row>
    <row r="95" spans="1:8" ht="25.5" x14ac:dyDescent="0.25">
      <c r="A95" s="79" t="s">
        <v>96</v>
      </c>
      <c r="B95" s="74" t="s">
        <v>49</v>
      </c>
      <c r="C95" s="74" t="s">
        <v>100</v>
      </c>
      <c r="D95" s="74">
        <v>1710051180</v>
      </c>
      <c r="E95" s="74"/>
      <c r="F95" s="76">
        <f>F97+F99</f>
        <v>582800</v>
      </c>
      <c r="G95" s="76">
        <f>SUM('117'!I79:I81)</f>
        <v>385978.56</v>
      </c>
      <c r="H95" s="78">
        <f t="shared" si="1"/>
        <v>0.66228304735758403</v>
      </c>
    </row>
    <row r="96" spans="1:8" ht="51" x14ac:dyDescent="0.25">
      <c r="A96" s="79" t="s">
        <v>229</v>
      </c>
      <c r="B96" s="74" t="s">
        <v>49</v>
      </c>
      <c r="C96" s="74" t="s">
        <v>100</v>
      </c>
      <c r="D96" s="74" t="s">
        <v>230</v>
      </c>
      <c r="E96" s="74"/>
      <c r="F96" s="76">
        <f>F95</f>
        <v>582800</v>
      </c>
      <c r="G96" s="76">
        <f>G95</f>
        <v>385978.56</v>
      </c>
      <c r="H96" s="78">
        <f>H95</f>
        <v>0.66228304735758403</v>
      </c>
    </row>
    <row r="97" spans="1:8" ht="51" x14ac:dyDescent="0.25">
      <c r="A97" s="79" t="s">
        <v>97</v>
      </c>
      <c r="B97" s="74" t="s">
        <v>49</v>
      </c>
      <c r="C97" s="74" t="s">
        <v>100</v>
      </c>
      <c r="D97" s="74">
        <v>1710051180</v>
      </c>
      <c r="E97" s="74">
        <v>100</v>
      </c>
      <c r="F97" s="76">
        <f>'117'!H79+'117'!H80</f>
        <v>534997</v>
      </c>
      <c r="G97" s="76">
        <f>SUM('117'!H79:H80)</f>
        <v>534997</v>
      </c>
      <c r="H97" s="78">
        <f t="shared" si="1"/>
        <v>1</v>
      </c>
    </row>
    <row r="98" spans="1:8" ht="25.5" x14ac:dyDescent="0.25">
      <c r="A98" s="79" t="s">
        <v>80</v>
      </c>
      <c r="B98" s="74" t="s">
        <v>49</v>
      </c>
      <c r="C98" s="74" t="s">
        <v>100</v>
      </c>
      <c r="D98" s="74">
        <v>1710051180</v>
      </c>
      <c r="E98" s="74">
        <v>120</v>
      </c>
      <c r="F98" s="76">
        <f>F97</f>
        <v>534997</v>
      </c>
      <c r="G98" s="76">
        <f>G97</f>
        <v>534997</v>
      </c>
      <c r="H98" s="78">
        <f t="shared" si="1"/>
        <v>1</v>
      </c>
    </row>
    <row r="99" spans="1:8" ht="25.5" x14ac:dyDescent="0.25">
      <c r="A99" s="73" t="s">
        <v>73</v>
      </c>
      <c r="B99" s="74" t="s">
        <v>49</v>
      </c>
      <c r="C99" s="74" t="s">
        <v>100</v>
      </c>
      <c r="D99" s="74">
        <v>1710051180</v>
      </c>
      <c r="E99" s="74">
        <v>200</v>
      </c>
      <c r="F99" s="76">
        <f>'117'!H81</f>
        <v>47803</v>
      </c>
      <c r="G99" s="76">
        <f>'117'!I81</f>
        <v>42803</v>
      </c>
      <c r="H99" s="78">
        <f t="shared" si="1"/>
        <v>0.89540405413886159</v>
      </c>
    </row>
    <row r="100" spans="1:8" ht="25.5" x14ac:dyDescent="0.25">
      <c r="A100" s="73" t="s">
        <v>74</v>
      </c>
      <c r="B100" s="74" t="s">
        <v>49</v>
      </c>
      <c r="C100" s="74" t="s">
        <v>100</v>
      </c>
      <c r="D100" s="74">
        <v>1710051180</v>
      </c>
      <c r="E100" s="74">
        <v>240</v>
      </c>
      <c r="F100" s="76">
        <v>47800</v>
      </c>
      <c r="G100" s="76">
        <v>47800</v>
      </c>
      <c r="H100" s="78">
        <f>G100/F100</f>
        <v>1</v>
      </c>
    </row>
    <row r="101" spans="1:8" ht="25.5" x14ac:dyDescent="0.25">
      <c r="A101" s="69" t="s">
        <v>98</v>
      </c>
      <c r="B101" s="70" t="s">
        <v>49</v>
      </c>
      <c r="C101" s="70" t="s">
        <v>101</v>
      </c>
      <c r="D101" s="71"/>
      <c r="E101" s="71"/>
      <c r="F101" s="67">
        <f>F102+F107+F115</f>
        <v>247690</v>
      </c>
      <c r="G101" s="67">
        <f>G102+G107+G115</f>
        <v>74310</v>
      </c>
      <c r="H101" s="101">
        <f>G101/F101</f>
        <v>0.30001211191408617</v>
      </c>
    </row>
    <row r="102" spans="1:8" x14ac:dyDescent="0.25">
      <c r="A102" s="102" t="s">
        <v>276</v>
      </c>
      <c r="B102" s="103" t="s">
        <v>49</v>
      </c>
      <c r="C102" s="103" t="s">
        <v>102</v>
      </c>
      <c r="D102" s="104"/>
      <c r="E102" s="104"/>
      <c r="F102" s="105">
        <f>F103</f>
        <v>73500</v>
      </c>
      <c r="G102" s="105">
        <f>G103</f>
        <v>0</v>
      </c>
      <c r="H102" s="106">
        <f t="shared" ref="H102:H123" si="3">G102/F102</f>
        <v>0</v>
      </c>
    </row>
    <row r="103" spans="1:8" ht="38.25" x14ac:dyDescent="0.25">
      <c r="A103" s="73" t="s">
        <v>200</v>
      </c>
      <c r="B103" s="74" t="s">
        <v>49</v>
      </c>
      <c r="C103" s="74" t="s">
        <v>102</v>
      </c>
      <c r="D103" s="74" t="s">
        <v>201</v>
      </c>
      <c r="E103" s="74"/>
      <c r="F103" s="84">
        <f>'117'!H82</f>
        <v>73500</v>
      </c>
      <c r="G103" s="84">
        <f>'117'!I82</f>
        <v>0</v>
      </c>
      <c r="H103" s="85">
        <f t="shared" si="3"/>
        <v>0</v>
      </c>
    </row>
    <row r="104" spans="1:8" x14ac:dyDescent="0.25">
      <c r="A104" s="73" t="s">
        <v>277</v>
      </c>
      <c r="B104" s="74" t="s">
        <v>49</v>
      </c>
      <c r="C104" s="74" t="s">
        <v>102</v>
      </c>
      <c r="D104" s="74" t="s">
        <v>203</v>
      </c>
      <c r="E104" s="74"/>
      <c r="F104" s="84">
        <f>F106</f>
        <v>73500</v>
      </c>
      <c r="G104" s="84">
        <f>G106</f>
        <v>0</v>
      </c>
      <c r="H104" s="85">
        <f t="shared" si="3"/>
        <v>0</v>
      </c>
    </row>
    <row r="105" spans="1:8" ht="25.5" x14ac:dyDescent="0.25">
      <c r="A105" s="73" t="s">
        <v>73</v>
      </c>
      <c r="B105" s="74" t="s">
        <v>49</v>
      </c>
      <c r="C105" s="74" t="s">
        <v>102</v>
      </c>
      <c r="D105" s="74" t="s">
        <v>203</v>
      </c>
      <c r="E105" s="74">
        <v>200</v>
      </c>
      <c r="F105" s="84">
        <f>F106</f>
        <v>73500</v>
      </c>
      <c r="G105" s="84">
        <f>G106</f>
        <v>0</v>
      </c>
      <c r="H105" s="85">
        <f t="shared" si="3"/>
        <v>0</v>
      </c>
    </row>
    <row r="106" spans="1:8" ht="25.5" x14ac:dyDescent="0.25">
      <c r="A106" s="107" t="s">
        <v>74</v>
      </c>
      <c r="B106" s="100" t="s">
        <v>49</v>
      </c>
      <c r="C106" s="100" t="s">
        <v>102</v>
      </c>
      <c r="D106" s="74" t="s">
        <v>203</v>
      </c>
      <c r="E106" s="95">
        <v>240</v>
      </c>
      <c r="F106" s="97">
        <f>'117'!H82</f>
        <v>73500</v>
      </c>
      <c r="G106" s="97">
        <f>'117'!I82</f>
        <v>0</v>
      </c>
      <c r="H106" s="98">
        <f t="shared" si="3"/>
        <v>0</v>
      </c>
    </row>
    <row r="107" spans="1:8" ht="25.5" x14ac:dyDescent="0.25">
      <c r="A107" s="72" t="s">
        <v>278</v>
      </c>
      <c r="B107" s="70" t="s">
        <v>49</v>
      </c>
      <c r="C107" s="70" t="s">
        <v>103</v>
      </c>
      <c r="D107" s="70"/>
      <c r="E107" s="70"/>
      <c r="F107" s="67">
        <f t="shared" ref="F107:G107" si="4">F108</f>
        <v>44190</v>
      </c>
      <c r="G107" s="67">
        <f t="shared" si="4"/>
        <v>0</v>
      </c>
      <c r="H107" s="101">
        <f t="shared" si="3"/>
        <v>0</v>
      </c>
    </row>
    <row r="108" spans="1:8" ht="38.25" x14ac:dyDescent="0.25">
      <c r="A108" s="73" t="s">
        <v>200</v>
      </c>
      <c r="B108" s="74" t="s">
        <v>49</v>
      </c>
      <c r="C108" s="74" t="s">
        <v>103</v>
      </c>
      <c r="D108" s="74" t="s">
        <v>201</v>
      </c>
      <c r="E108" s="74"/>
      <c r="F108" s="76">
        <f>'117'!H83+'117'!H84</f>
        <v>44190</v>
      </c>
      <c r="G108" s="76">
        <f>'117'!I83+'117'!I84</f>
        <v>0</v>
      </c>
      <c r="H108" s="78">
        <f t="shared" si="3"/>
        <v>0</v>
      </c>
    </row>
    <row r="109" spans="1:8" ht="38.25" x14ac:dyDescent="0.25">
      <c r="A109" s="73" t="s">
        <v>279</v>
      </c>
      <c r="B109" s="74" t="s">
        <v>49</v>
      </c>
      <c r="C109" s="74" t="s">
        <v>103</v>
      </c>
      <c r="D109" s="74" t="s">
        <v>231</v>
      </c>
      <c r="E109" s="74"/>
      <c r="F109" s="76">
        <f>'117'!H83</f>
        <v>38190</v>
      </c>
      <c r="G109" s="76">
        <f>'117'!I83</f>
        <v>0</v>
      </c>
      <c r="H109" s="78">
        <f t="shared" si="3"/>
        <v>0</v>
      </c>
    </row>
    <row r="110" spans="1:8" ht="25.5" x14ac:dyDescent="0.25">
      <c r="A110" s="73" t="s">
        <v>73</v>
      </c>
      <c r="B110" s="74" t="s">
        <v>49</v>
      </c>
      <c r="C110" s="74" t="s">
        <v>103</v>
      </c>
      <c r="D110" s="74" t="s">
        <v>231</v>
      </c>
      <c r="E110" s="74">
        <v>200</v>
      </c>
      <c r="F110" s="76">
        <f>'117'!H83</f>
        <v>38190</v>
      </c>
      <c r="G110" s="76">
        <f>'117'!I83</f>
        <v>0</v>
      </c>
      <c r="H110" s="78">
        <f t="shared" si="3"/>
        <v>0</v>
      </c>
    </row>
    <row r="111" spans="1:8" ht="25.5" x14ac:dyDescent="0.25">
      <c r="A111" s="73" t="s">
        <v>74</v>
      </c>
      <c r="B111" s="74" t="s">
        <v>49</v>
      </c>
      <c r="C111" s="74" t="s">
        <v>103</v>
      </c>
      <c r="D111" s="74" t="s">
        <v>231</v>
      </c>
      <c r="E111" s="74">
        <v>240</v>
      </c>
      <c r="F111" s="76">
        <f>'117'!H83</f>
        <v>38190</v>
      </c>
      <c r="G111" s="76">
        <f>'117'!I83</f>
        <v>0</v>
      </c>
      <c r="H111" s="78">
        <f t="shared" si="3"/>
        <v>0</v>
      </c>
    </row>
    <row r="112" spans="1:8" ht="38.25" x14ac:dyDescent="0.25">
      <c r="A112" s="73" t="s">
        <v>202</v>
      </c>
      <c r="B112" s="74" t="s">
        <v>49</v>
      </c>
      <c r="C112" s="74" t="s">
        <v>103</v>
      </c>
      <c r="D112" s="74" t="s">
        <v>205</v>
      </c>
      <c r="E112" s="74"/>
      <c r="F112" s="76">
        <f>'117'!H84</f>
        <v>6000</v>
      </c>
      <c r="G112" s="76">
        <f>'117'!I84</f>
        <v>0</v>
      </c>
      <c r="H112" s="78">
        <f t="shared" si="3"/>
        <v>0</v>
      </c>
    </row>
    <row r="113" spans="1:8" ht="25.5" x14ac:dyDescent="0.25">
      <c r="A113" s="73" t="s">
        <v>73</v>
      </c>
      <c r="B113" s="74" t="s">
        <v>49</v>
      </c>
      <c r="C113" s="74" t="s">
        <v>103</v>
      </c>
      <c r="D113" s="74" t="s">
        <v>205</v>
      </c>
      <c r="E113" s="74" t="s">
        <v>159</v>
      </c>
      <c r="F113" s="76">
        <f>'117'!H84</f>
        <v>6000</v>
      </c>
      <c r="G113" s="76">
        <f>'117'!I84</f>
        <v>0</v>
      </c>
      <c r="H113" s="78">
        <f t="shared" si="3"/>
        <v>0</v>
      </c>
    </row>
    <row r="114" spans="1:8" ht="25.5" x14ac:dyDescent="0.25">
      <c r="A114" s="73" t="s">
        <v>74</v>
      </c>
      <c r="B114" s="74" t="s">
        <v>49</v>
      </c>
      <c r="C114" s="74" t="s">
        <v>103</v>
      </c>
      <c r="D114" s="74" t="s">
        <v>205</v>
      </c>
      <c r="E114" s="74" t="s">
        <v>160</v>
      </c>
      <c r="F114" s="76">
        <f>'117'!H84</f>
        <v>6000</v>
      </c>
      <c r="G114" s="76">
        <f>'117'!I84</f>
        <v>0</v>
      </c>
      <c r="H114" s="78">
        <f t="shared" si="3"/>
        <v>0</v>
      </c>
    </row>
    <row r="115" spans="1:8" ht="25.5" x14ac:dyDescent="0.25">
      <c r="A115" s="72" t="s">
        <v>104</v>
      </c>
      <c r="B115" s="70" t="s">
        <v>49</v>
      </c>
      <c r="C115" s="70" t="s">
        <v>105</v>
      </c>
      <c r="D115" s="70"/>
      <c r="E115" s="70"/>
      <c r="F115" s="67">
        <f>F116</f>
        <v>130000</v>
      </c>
      <c r="G115" s="67">
        <f>G116</f>
        <v>74310</v>
      </c>
      <c r="H115" s="101">
        <f t="shared" si="3"/>
        <v>0.57161538461538464</v>
      </c>
    </row>
    <row r="116" spans="1:8" ht="38.25" x14ac:dyDescent="0.25">
      <c r="A116" s="73" t="s">
        <v>200</v>
      </c>
      <c r="B116" s="74" t="s">
        <v>49</v>
      </c>
      <c r="C116" s="74" t="s">
        <v>105</v>
      </c>
      <c r="D116" s="74" t="s">
        <v>201</v>
      </c>
      <c r="E116" s="74"/>
      <c r="F116" s="76">
        <f>'117'!H85+'117'!H86</f>
        <v>130000</v>
      </c>
      <c r="G116" s="76">
        <f>'117'!I85+'117'!I86</f>
        <v>74310</v>
      </c>
      <c r="H116" s="78">
        <f t="shared" si="3"/>
        <v>0.57161538461538464</v>
      </c>
    </row>
    <row r="117" spans="1:8" ht="25.5" x14ac:dyDescent="0.25">
      <c r="A117" s="73" t="s">
        <v>232</v>
      </c>
      <c r="B117" s="74" t="s">
        <v>49</v>
      </c>
      <c r="C117" s="74" t="s">
        <v>105</v>
      </c>
      <c r="D117" s="74" t="s">
        <v>206</v>
      </c>
      <c r="E117" s="74"/>
      <c r="F117" s="76">
        <f>F119</f>
        <v>45000</v>
      </c>
      <c r="G117" s="76">
        <v>0</v>
      </c>
      <c r="H117" s="78">
        <f t="shared" si="3"/>
        <v>0</v>
      </c>
    </row>
    <row r="118" spans="1:8" ht="25.5" x14ac:dyDescent="0.25">
      <c r="A118" s="73" t="s">
        <v>73</v>
      </c>
      <c r="B118" s="74" t="s">
        <v>49</v>
      </c>
      <c r="C118" s="74" t="s">
        <v>105</v>
      </c>
      <c r="D118" s="74" t="s">
        <v>206</v>
      </c>
      <c r="E118" s="74">
        <v>200</v>
      </c>
      <c r="F118" s="76">
        <f>F119</f>
        <v>45000</v>
      </c>
      <c r="G118" s="76">
        <v>0</v>
      </c>
      <c r="H118" s="78">
        <f t="shared" si="3"/>
        <v>0</v>
      </c>
    </row>
    <row r="119" spans="1:8" ht="25.5" x14ac:dyDescent="0.25">
      <c r="A119" s="73" t="s">
        <v>74</v>
      </c>
      <c r="B119" s="74" t="s">
        <v>49</v>
      </c>
      <c r="C119" s="74" t="s">
        <v>105</v>
      </c>
      <c r="D119" s="74" t="s">
        <v>206</v>
      </c>
      <c r="E119" s="74">
        <v>240</v>
      </c>
      <c r="F119" s="76">
        <v>45000</v>
      </c>
      <c r="G119" s="76">
        <v>0</v>
      </c>
      <c r="H119" s="78">
        <f>G119/F119</f>
        <v>0</v>
      </c>
    </row>
    <row r="120" spans="1:8" ht="38.25" x14ac:dyDescent="0.25">
      <c r="A120" s="73" t="s">
        <v>204</v>
      </c>
      <c r="B120" s="74" t="s">
        <v>49</v>
      </c>
      <c r="C120" s="74" t="s">
        <v>105</v>
      </c>
      <c r="D120" s="74" t="s">
        <v>280</v>
      </c>
      <c r="E120" s="74"/>
      <c r="F120" s="76">
        <f>F122</f>
        <v>85000</v>
      </c>
      <c r="G120" s="76">
        <f>'117'!I86</f>
        <v>74310</v>
      </c>
      <c r="H120" s="78">
        <f t="shared" ref="H120:H122" si="5">G120/F120</f>
        <v>0.87423529411764711</v>
      </c>
    </row>
    <row r="121" spans="1:8" ht="25.5" x14ac:dyDescent="0.25">
      <c r="A121" s="73" t="s">
        <v>73</v>
      </c>
      <c r="B121" s="74" t="s">
        <v>49</v>
      </c>
      <c r="C121" s="74" t="s">
        <v>105</v>
      </c>
      <c r="D121" s="74" t="s">
        <v>280</v>
      </c>
      <c r="E121" s="74" t="s">
        <v>159</v>
      </c>
      <c r="F121" s="76">
        <f>F122</f>
        <v>85000</v>
      </c>
      <c r="G121" s="76">
        <f>'117'!I86</f>
        <v>74310</v>
      </c>
      <c r="H121" s="78">
        <f t="shared" si="5"/>
        <v>0.87423529411764711</v>
      </c>
    </row>
    <row r="122" spans="1:8" ht="25.5" x14ac:dyDescent="0.25">
      <c r="A122" s="73" t="s">
        <v>74</v>
      </c>
      <c r="B122" s="74" t="s">
        <v>49</v>
      </c>
      <c r="C122" s="74" t="s">
        <v>105</v>
      </c>
      <c r="D122" s="74" t="s">
        <v>280</v>
      </c>
      <c r="E122" s="74" t="s">
        <v>160</v>
      </c>
      <c r="F122" s="76">
        <v>85000</v>
      </c>
      <c r="G122" s="76">
        <f>'117'!I86</f>
        <v>74310</v>
      </c>
      <c r="H122" s="78">
        <f t="shared" si="5"/>
        <v>0.87423529411764711</v>
      </c>
    </row>
    <row r="123" spans="1:8" x14ac:dyDescent="0.25">
      <c r="A123" s="69" t="s">
        <v>106</v>
      </c>
      <c r="B123" s="70" t="s">
        <v>49</v>
      </c>
      <c r="C123" s="70" t="s">
        <v>108</v>
      </c>
      <c r="D123" s="71"/>
      <c r="E123" s="71"/>
      <c r="F123" s="67">
        <f>F124</f>
        <v>4444239.9399999995</v>
      </c>
      <c r="G123" s="67">
        <f>G124</f>
        <v>2591835.65</v>
      </c>
      <c r="H123" s="101">
        <f t="shared" si="3"/>
        <v>0.58318985585643246</v>
      </c>
    </row>
    <row r="124" spans="1:8" x14ac:dyDescent="0.25">
      <c r="A124" s="69" t="s">
        <v>107</v>
      </c>
      <c r="B124" s="70" t="s">
        <v>49</v>
      </c>
      <c r="C124" s="70" t="s">
        <v>109</v>
      </c>
      <c r="D124" s="70"/>
      <c r="E124" s="70"/>
      <c r="F124" s="67">
        <f>F125</f>
        <v>4444239.9399999995</v>
      </c>
      <c r="G124" s="67">
        <f>G125</f>
        <v>2591835.65</v>
      </c>
      <c r="H124" s="101">
        <f>G124/F124</f>
        <v>0.58318985585643246</v>
      </c>
    </row>
    <row r="125" spans="1:8" ht="25.5" x14ac:dyDescent="0.25">
      <c r="A125" s="73" t="s">
        <v>207</v>
      </c>
      <c r="B125" s="74" t="s">
        <v>49</v>
      </c>
      <c r="C125" s="74" t="s">
        <v>109</v>
      </c>
      <c r="D125" s="74" t="s">
        <v>208</v>
      </c>
      <c r="E125" s="74"/>
      <c r="F125" s="76">
        <f>'117'!H87+'117'!H88+'117'!H89+'117'!H90+'117'!H91</f>
        <v>4444239.9399999995</v>
      </c>
      <c r="G125" s="76">
        <f>SUM('117'!I87:I91)</f>
        <v>2591835.65</v>
      </c>
      <c r="H125" s="78">
        <f t="shared" ref="H125:H138" si="6">G125/F125</f>
        <v>0.58318985585643246</v>
      </c>
    </row>
    <row r="126" spans="1:8" ht="25.5" x14ac:dyDescent="0.25">
      <c r="A126" s="73" t="s">
        <v>209</v>
      </c>
      <c r="B126" s="74" t="s">
        <v>49</v>
      </c>
      <c r="C126" s="74" t="s">
        <v>109</v>
      </c>
      <c r="D126" s="74" t="s">
        <v>210</v>
      </c>
      <c r="E126" s="74"/>
      <c r="F126" s="76">
        <f>'117'!H87+'117'!H88</f>
        <v>3744239.94</v>
      </c>
      <c r="G126" s="76">
        <f>'117'!I87+'117'!I88</f>
        <v>2349219.46</v>
      </c>
      <c r="H126" s="78">
        <f t="shared" si="6"/>
        <v>0.62742225328647072</v>
      </c>
    </row>
    <row r="127" spans="1:8" ht="25.5" x14ac:dyDescent="0.25">
      <c r="A127" s="73" t="s">
        <v>209</v>
      </c>
      <c r="B127" s="74" t="s">
        <v>49</v>
      </c>
      <c r="C127" s="74" t="s">
        <v>109</v>
      </c>
      <c r="D127" s="74" t="s">
        <v>210</v>
      </c>
      <c r="E127" s="74"/>
      <c r="F127" s="76">
        <f>F128</f>
        <v>2244239.94</v>
      </c>
      <c r="G127" s="76">
        <f>G128</f>
        <v>2244239.94</v>
      </c>
      <c r="H127" s="78">
        <f t="shared" si="6"/>
        <v>1</v>
      </c>
    </row>
    <row r="128" spans="1:8" ht="25.5" x14ac:dyDescent="0.25">
      <c r="A128" s="73" t="s">
        <v>73</v>
      </c>
      <c r="B128" s="74" t="s">
        <v>49</v>
      </c>
      <c r="C128" s="74" t="s">
        <v>109</v>
      </c>
      <c r="D128" s="74" t="s">
        <v>210</v>
      </c>
      <c r="E128" s="74">
        <v>200</v>
      </c>
      <c r="F128" s="76">
        <f>F129</f>
        <v>2244239.94</v>
      </c>
      <c r="G128" s="76">
        <f>G129</f>
        <v>2244239.94</v>
      </c>
      <c r="H128" s="78">
        <f t="shared" si="6"/>
        <v>1</v>
      </c>
    </row>
    <row r="129" spans="1:8" ht="25.5" x14ac:dyDescent="0.25">
      <c r="A129" s="80" t="s">
        <v>74</v>
      </c>
      <c r="B129" s="81" t="s">
        <v>49</v>
      </c>
      <c r="C129" s="81" t="s">
        <v>109</v>
      </c>
      <c r="D129" s="74" t="s">
        <v>210</v>
      </c>
      <c r="E129" s="81">
        <v>240</v>
      </c>
      <c r="F129" s="82">
        <v>2244239.94</v>
      </c>
      <c r="G129" s="82">
        <v>2244239.94</v>
      </c>
      <c r="H129" s="83">
        <f t="shared" si="6"/>
        <v>1</v>
      </c>
    </row>
    <row r="130" spans="1:8" ht="25.5" x14ac:dyDescent="0.25">
      <c r="A130" s="73" t="s">
        <v>211</v>
      </c>
      <c r="B130" s="74" t="s">
        <v>49</v>
      </c>
      <c r="C130" s="74" t="s">
        <v>109</v>
      </c>
      <c r="D130" s="74" t="s">
        <v>212</v>
      </c>
      <c r="E130" s="74"/>
      <c r="F130" s="84">
        <f>F131</f>
        <v>1500000</v>
      </c>
      <c r="G130" s="84">
        <f>'117'!I88</f>
        <v>784553.99</v>
      </c>
      <c r="H130" s="85">
        <f t="shared" si="6"/>
        <v>0.52303599333333328</v>
      </c>
    </row>
    <row r="131" spans="1:8" ht="25.5" x14ac:dyDescent="0.25">
      <c r="A131" s="73" t="s">
        <v>73</v>
      </c>
      <c r="B131" s="74" t="s">
        <v>49</v>
      </c>
      <c r="C131" s="74" t="s">
        <v>109</v>
      </c>
      <c r="D131" s="74" t="s">
        <v>212</v>
      </c>
      <c r="E131" s="74">
        <v>200</v>
      </c>
      <c r="F131" s="84">
        <f>F132</f>
        <v>1500000</v>
      </c>
      <c r="G131" s="84">
        <f>G132</f>
        <v>784553.99</v>
      </c>
      <c r="H131" s="85">
        <f t="shared" si="6"/>
        <v>0.52303599333333328</v>
      </c>
    </row>
    <row r="132" spans="1:8" ht="25.5" x14ac:dyDescent="0.25">
      <c r="A132" s="107" t="s">
        <v>74</v>
      </c>
      <c r="B132" s="95" t="s">
        <v>49</v>
      </c>
      <c r="C132" s="95" t="s">
        <v>109</v>
      </c>
      <c r="D132" s="74" t="s">
        <v>212</v>
      </c>
      <c r="E132" s="95">
        <v>240</v>
      </c>
      <c r="F132" s="97">
        <f>'117'!H88</f>
        <v>1500000</v>
      </c>
      <c r="G132" s="97">
        <f>'117'!I88</f>
        <v>784553.99</v>
      </c>
      <c r="H132" s="98">
        <f t="shared" si="6"/>
        <v>0.52303599333333328</v>
      </c>
    </row>
    <row r="133" spans="1:8" ht="25.5" x14ac:dyDescent="0.25">
      <c r="A133" s="73" t="s">
        <v>213</v>
      </c>
      <c r="B133" s="81" t="s">
        <v>49</v>
      </c>
      <c r="C133" s="81" t="s">
        <v>109</v>
      </c>
      <c r="D133" s="74" t="s">
        <v>214</v>
      </c>
      <c r="E133" s="74"/>
      <c r="F133" s="76">
        <f>F134+F137</f>
        <v>650000</v>
      </c>
      <c r="G133" s="76">
        <f>'117'!I89+'117'!I90</f>
        <v>200000</v>
      </c>
      <c r="H133" s="78">
        <f>G133/F133</f>
        <v>0.30769230769230771</v>
      </c>
    </row>
    <row r="134" spans="1:8" ht="25.5" x14ac:dyDescent="0.25">
      <c r="A134" s="73" t="s">
        <v>215</v>
      </c>
      <c r="B134" s="81" t="s">
        <v>49</v>
      </c>
      <c r="C134" s="81" t="s">
        <v>109</v>
      </c>
      <c r="D134" s="74" t="s">
        <v>214</v>
      </c>
      <c r="E134" s="74"/>
      <c r="F134" s="76">
        <f>F136</f>
        <v>200000</v>
      </c>
      <c r="G134" s="76">
        <f>G136</f>
        <v>200000</v>
      </c>
      <c r="H134" s="78">
        <f t="shared" ref="H134:H136" si="7">G134/F134</f>
        <v>1</v>
      </c>
    </row>
    <row r="135" spans="1:8" ht="25.5" x14ac:dyDescent="0.25">
      <c r="A135" s="73" t="s">
        <v>73</v>
      </c>
      <c r="B135" s="81" t="s">
        <v>49</v>
      </c>
      <c r="C135" s="81" t="s">
        <v>109</v>
      </c>
      <c r="D135" s="74" t="s">
        <v>214</v>
      </c>
      <c r="E135" s="74" t="s">
        <v>159</v>
      </c>
      <c r="F135" s="76">
        <f>F136</f>
        <v>200000</v>
      </c>
      <c r="G135" s="76">
        <f>G136</f>
        <v>200000</v>
      </c>
      <c r="H135" s="78">
        <f t="shared" si="7"/>
        <v>1</v>
      </c>
    </row>
    <row r="136" spans="1:8" ht="25.5" x14ac:dyDescent="0.25">
      <c r="A136" s="73" t="s">
        <v>74</v>
      </c>
      <c r="B136" s="81" t="s">
        <v>49</v>
      </c>
      <c r="C136" s="81" t="s">
        <v>109</v>
      </c>
      <c r="D136" s="74" t="s">
        <v>214</v>
      </c>
      <c r="E136" s="74" t="s">
        <v>160</v>
      </c>
      <c r="F136" s="76">
        <v>200000</v>
      </c>
      <c r="G136" s="76">
        <v>200000</v>
      </c>
      <c r="H136" s="78">
        <f t="shared" si="7"/>
        <v>1</v>
      </c>
    </row>
    <row r="137" spans="1:8" ht="25.5" x14ac:dyDescent="0.25">
      <c r="A137" s="73" t="s">
        <v>216</v>
      </c>
      <c r="B137" s="74" t="s">
        <v>49</v>
      </c>
      <c r="C137" s="74" t="s">
        <v>109</v>
      </c>
      <c r="D137" s="74" t="s">
        <v>217</v>
      </c>
      <c r="E137" s="74"/>
      <c r="F137" s="76">
        <f t="shared" ref="F137:F138" si="8">F138</f>
        <v>450000</v>
      </c>
      <c r="G137" s="76">
        <v>0</v>
      </c>
      <c r="H137" s="78">
        <f t="shared" si="6"/>
        <v>0</v>
      </c>
    </row>
    <row r="138" spans="1:8" ht="25.5" x14ac:dyDescent="0.25">
      <c r="A138" s="73" t="s">
        <v>73</v>
      </c>
      <c r="B138" s="81" t="s">
        <v>49</v>
      </c>
      <c r="C138" s="81" t="s">
        <v>109</v>
      </c>
      <c r="D138" s="74" t="s">
        <v>217</v>
      </c>
      <c r="E138" s="74">
        <v>200</v>
      </c>
      <c r="F138" s="76">
        <f t="shared" si="8"/>
        <v>450000</v>
      </c>
      <c r="G138" s="76">
        <v>0</v>
      </c>
      <c r="H138" s="78">
        <f t="shared" si="6"/>
        <v>0</v>
      </c>
    </row>
    <row r="139" spans="1:8" ht="25.5" x14ac:dyDescent="0.25">
      <c r="A139" s="73" t="s">
        <v>74</v>
      </c>
      <c r="B139" s="74" t="s">
        <v>49</v>
      </c>
      <c r="C139" s="74" t="s">
        <v>109</v>
      </c>
      <c r="D139" s="74" t="s">
        <v>217</v>
      </c>
      <c r="E139" s="74">
        <v>240</v>
      </c>
      <c r="F139" s="76">
        <v>450000</v>
      </c>
      <c r="G139" s="76">
        <v>0</v>
      </c>
      <c r="H139" s="78">
        <f>G139/F139</f>
        <v>0</v>
      </c>
    </row>
    <row r="140" spans="1:8" ht="25.5" x14ac:dyDescent="0.25">
      <c r="A140" s="73" t="s">
        <v>218</v>
      </c>
      <c r="B140" s="81" t="s">
        <v>49</v>
      </c>
      <c r="C140" s="81" t="s">
        <v>109</v>
      </c>
      <c r="D140" s="74" t="s">
        <v>220</v>
      </c>
      <c r="E140" s="74"/>
      <c r="F140" s="76">
        <f>F141</f>
        <v>50000</v>
      </c>
      <c r="G140" s="76">
        <f>'117'!I91</f>
        <v>42616.19</v>
      </c>
      <c r="H140" s="78">
        <f>G140/F140</f>
        <v>0.85232380000000008</v>
      </c>
    </row>
    <row r="141" spans="1:8" ht="25.5" x14ac:dyDescent="0.25">
      <c r="A141" s="73" t="s">
        <v>219</v>
      </c>
      <c r="B141" s="81" t="s">
        <v>49</v>
      </c>
      <c r="C141" s="81" t="s">
        <v>109</v>
      </c>
      <c r="D141" s="74" t="s">
        <v>221</v>
      </c>
      <c r="E141" s="74"/>
      <c r="F141" s="76">
        <f>F142</f>
        <v>50000</v>
      </c>
      <c r="G141" s="76">
        <f>'117'!I91</f>
        <v>42616.19</v>
      </c>
      <c r="H141" s="78">
        <f t="shared" ref="H141:H148" si="9">G141/F141</f>
        <v>0.85232380000000008</v>
      </c>
    </row>
    <row r="142" spans="1:8" ht="25.5" x14ac:dyDescent="0.25">
      <c r="A142" s="73" t="s">
        <v>73</v>
      </c>
      <c r="B142" s="74" t="s">
        <v>49</v>
      </c>
      <c r="C142" s="74" t="s">
        <v>109</v>
      </c>
      <c r="D142" s="74" t="s">
        <v>221</v>
      </c>
      <c r="E142" s="74">
        <v>200</v>
      </c>
      <c r="F142" s="76">
        <f>F143</f>
        <v>50000</v>
      </c>
      <c r="G142" s="76">
        <f>'117'!I91</f>
        <v>42616.19</v>
      </c>
      <c r="H142" s="78">
        <f t="shared" si="9"/>
        <v>0.85232380000000008</v>
      </c>
    </row>
    <row r="143" spans="1:8" ht="25.5" x14ac:dyDescent="0.25">
      <c r="A143" s="73" t="s">
        <v>74</v>
      </c>
      <c r="B143" s="74" t="s">
        <v>49</v>
      </c>
      <c r="C143" s="74" t="s">
        <v>109</v>
      </c>
      <c r="D143" s="74" t="s">
        <v>221</v>
      </c>
      <c r="E143" s="74">
        <v>240</v>
      </c>
      <c r="F143" s="76">
        <f>'117'!H91</f>
        <v>50000</v>
      </c>
      <c r="G143" s="76">
        <f>'117'!I91</f>
        <v>42616.19</v>
      </c>
      <c r="H143" s="78">
        <f t="shared" si="9"/>
        <v>0.85232380000000008</v>
      </c>
    </row>
    <row r="144" spans="1:8" x14ac:dyDescent="0.25">
      <c r="A144" s="69" t="s">
        <v>110</v>
      </c>
      <c r="B144" s="70" t="s">
        <v>49</v>
      </c>
      <c r="C144" s="108" t="s">
        <v>114</v>
      </c>
      <c r="D144" s="109"/>
      <c r="E144" s="108"/>
      <c r="F144" s="67">
        <f>F145+F150</f>
        <v>214936963.43000001</v>
      </c>
      <c r="G144" s="67">
        <f>G145+G150</f>
        <v>38564410.07</v>
      </c>
      <c r="H144" s="101">
        <f t="shared" si="9"/>
        <v>0.17942195448648149</v>
      </c>
    </row>
    <row r="145" spans="1:8" x14ac:dyDescent="0.25">
      <c r="A145" s="69" t="s">
        <v>111</v>
      </c>
      <c r="B145" s="70" t="s">
        <v>49</v>
      </c>
      <c r="C145" s="108" t="s">
        <v>115</v>
      </c>
      <c r="D145" s="109"/>
      <c r="E145" s="108"/>
      <c r="F145" s="67">
        <f t="shared" ref="F145:G148" si="10">F146</f>
        <v>3730912.68</v>
      </c>
      <c r="G145" s="67">
        <f t="shared" si="10"/>
        <v>2464868.67</v>
      </c>
      <c r="H145" s="101">
        <f t="shared" si="9"/>
        <v>0.66066104500735723</v>
      </c>
    </row>
    <row r="146" spans="1:8" x14ac:dyDescent="0.25">
      <c r="A146" s="79" t="s">
        <v>233</v>
      </c>
      <c r="B146" s="74" t="s">
        <v>49</v>
      </c>
      <c r="C146" s="110" t="s">
        <v>115</v>
      </c>
      <c r="D146" s="110">
        <v>3500300000</v>
      </c>
      <c r="E146" s="110"/>
      <c r="F146" s="76">
        <f t="shared" si="10"/>
        <v>3730912.68</v>
      </c>
      <c r="G146" s="76">
        <f t="shared" si="10"/>
        <v>2464868.67</v>
      </c>
      <c r="H146" s="78">
        <f t="shared" si="9"/>
        <v>0.66066104500735723</v>
      </c>
    </row>
    <row r="147" spans="1:8" ht="25.5" x14ac:dyDescent="0.25">
      <c r="A147" s="73" t="s">
        <v>112</v>
      </c>
      <c r="B147" s="74" t="s">
        <v>49</v>
      </c>
      <c r="C147" s="110" t="s">
        <v>115</v>
      </c>
      <c r="D147" s="110">
        <v>3500300100</v>
      </c>
      <c r="E147" s="110"/>
      <c r="F147" s="76">
        <f t="shared" si="10"/>
        <v>3730912.68</v>
      </c>
      <c r="G147" s="76">
        <f t="shared" si="10"/>
        <v>2464868.67</v>
      </c>
      <c r="H147" s="78">
        <f t="shared" si="9"/>
        <v>0.66066104500735723</v>
      </c>
    </row>
    <row r="148" spans="1:8" ht="25.5" x14ac:dyDescent="0.25">
      <c r="A148" s="79" t="s">
        <v>73</v>
      </c>
      <c r="B148" s="74" t="s">
        <v>49</v>
      </c>
      <c r="C148" s="110" t="s">
        <v>115</v>
      </c>
      <c r="D148" s="110">
        <v>3500300100</v>
      </c>
      <c r="E148" s="110">
        <v>200</v>
      </c>
      <c r="F148" s="76">
        <f t="shared" si="10"/>
        <v>3730912.68</v>
      </c>
      <c r="G148" s="76">
        <f t="shared" si="10"/>
        <v>2464868.67</v>
      </c>
      <c r="H148" s="78">
        <f t="shared" si="9"/>
        <v>0.66066104500735723</v>
      </c>
    </row>
    <row r="149" spans="1:8" ht="25.5" x14ac:dyDescent="0.25">
      <c r="A149" s="79" t="s">
        <v>74</v>
      </c>
      <c r="B149" s="74" t="s">
        <v>49</v>
      </c>
      <c r="C149" s="110" t="s">
        <v>115</v>
      </c>
      <c r="D149" s="110">
        <v>3500300100</v>
      </c>
      <c r="E149" s="110">
        <v>240</v>
      </c>
      <c r="F149" s="76">
        <f>'117'!H92</f>
        <v>3730912.68</v>
      </c>
      <c r="G149" s="76">
        <f>'117'!I92</f>
        <v>2464868.67</v>
      </c>
      <c r="H149" s="78">
        <f>G149/F149</f>
        <v>0.66066104500735723</v>
      </c>
    </row>
    <row r="150" spans="1:8" x14ac:dyDescent="0.25">
      <c r="A150" s="102" t="s">
        <v>113</v>
      </c>
      <c r="B150" s="103" t="s">
        <v>49</v>
      </c>
      <c r="C150" s="111" t="s">
        <v>116</v>
      </c>
      <c r="D150" s="112"/>
      <c r="E150" s="111"/>
      <c r="F150" s="105">
        <f>F151+F167</f>
        <v>211206050.75</v>
      </c>
      <c r="G150" s="105">
        <f>G151+G167</f>
        <v>36099541.399999999</v>
      </c>
      <c r="H150" s="106">
        <f t="shared" ref="H150:H154" si="11">G150/F150</f>
        <v>0.1709209621211574</v>
      </c>
    </row>
    <row r="151" spans="1:8" ht="76.5" x14ac:dyDescent="0.25">
      <c r="A151" s="113" t="s">
        <v>172</v>
      </c>
      <c r="B151" s="58" t="s">
        <v>49</v>
      </c>
      <c r="C151" s="114" t="s">
        <v>116</v>
      </c>
      <c r="D151" s="114" t="s">
        <v>173</v>
      </c>
      <c r="E151" s="114"/>
      <c r="F151" s="59">
        <f>'117'!H93+'117'!H94+'117'!H95+'117'!H96+'117'!H97</f>
        <v>202035600</v>
      </c>
      <c r="G151" s="59">
        <f>'117'!I93+'117'!I94+'117'!I95+'117'!I96+'117'!I97</f>
        <v>31936633.32</v>
      </c>
      <c r="H151" s="78">
        <f t="shared" si="11"/>
        <v>0.15807428651188207</v>
      </c>
    </row>
    <row r="152" spans="1:8" ht="89.25" x14ac:dyDescent="0.25">
      <c r="A152" s="107" t="s">
        <v>174</v>
      </c>
      <c r="B152" s="95" t="s">
        <v>49</v>
      </c>
      <c r="C152" s="115" t="s">
        <v>116</v>
      </c>
      <c r="D152" s="115" t="s">
        <v>171</v>
      </c>
      <c r="E152" s="115"/>
      <c r="F152" s="97">
        <f>'117'!H94</f>
        <v>118755900</v>
      </c>
      <c r="G152" s="97">
        <f>'117'!I94</f>
        <v>0</v>
      </c>
      <c r="H152" s="98">
        <f t="shared" si="11"/>
        <v>0</v>
      </c>
    </row>
    <row r="153" spans="1:8" ht="25.5" x14ac:dyDescent="0.25">
      <c r="A153" s="73" t="s">
        <v>117</v>
      </c>
      <c r="B153" s="81" t="s">
        <v>49</v>
      </c>
      <c r="C153" s="116" t="s">
        <v>116</v>
      </c>
      <c r="D153" s="110" t="s">
        <v>171</v>
      </c>
      <c r="E153" s="110">
        <v>200</v>
      </c>
      <c r="F153" s="76">
        <f>'117'!H94</f>
        <v>118755900</v>
      </c>
      <c r="G153" s="76">
        <f>'117'!I94</f>
        <v>0</v>
      </c>
      <c r="H153" s="78">
        <f>G153/F153</f>
        <v>0</v>
      </c>
    </row>
    <row r="154" spans="1:8" ht="25.5" x14ac:dyDescent="0.25">
      <c r="A154" s="73" t="s">
        <v>74</v>
      </c>
      <c r="B154" s="74" t="s">
        <v>49</v>
      </c>
      <c r="C154" s="110" t="s">
        <v>116</v>
      </c>
      <c r="D154" s="110" t="s">
        <v>171</v>
      </c>
      <c r="E154" s="110">
        <v>240</v>
      </c>
      <c r="F154" s="76">
        <f>'117'!H94</f>
        <v>118755900</v>
      </c>
      <c r="G154" s="76">
        <f>'117'!I94</f>
        <v>0</v>
      </c>
      <c r="H154" s="78">
        <f t="shared" si="11"/>
        <v>0</v>
      </c>
    </row>
    <row r="155" spans="1:8" ht="89.25" x14ac:dyDescent="0.25">
      <c r="A155" s="73" t="s">
        <v>175</v>
      </c>
      <c r="B155" s="81" t="s">
        <v>49</v>
      </c>
      <c r="C155" s="116" t="s">
        <v>116</v>
      </c>
      <c r="D155" s="110" t="s">
        <v>170</v>
      </c>
      <c r="E155" s="110"/>
      <c r="F155" s="76">
        <f>'117'!H95</f>
        <v>19286000</v>
      </c>
      <c r="G155" s="76">
        <f>'117'!I95</f>
        <v>0</v>
      </c>
      <c r="H155" s="78">
        <f>G155/F155</f>
        <v>0</v>
      </c>
    </row>
    <row r="156" spans="1:8" ht="25.5" x14ac:dyDescent="0.25">
      <c r="A156" s="73" t="s">
        <v>117</v>
      </c>
      <c r="B156" s="74" t="s">
        <v>49</v>
      </c>
      <c r="C156" s="110" t="s">
        <v>116</v>
      </c>
      <c r="D156" s="110" t="s">
        <v>170</v>
      </c>
      <c r="E156" s="110">
        <v>200</v>
      </c>
      <c r="F156" s="76">
        <f>'117'!H95</f>
        <v>19286000</v>
      </c>
      <c r="G156" s="76">
        <f>G157</f>
        <v>0</v>
      </c>
      <c r="H156" s="78">
        <f t="shared" ref="H156:H188" si="12">G156/F156</f>
        <v>0</v>
      </c>
    </row>
    <row r="157" spans="1:8" ht="25.5" x14ac:dyDescent="0.25">
      <c r="A157" s="73" t="s">
        <v>74</v>
      </c>
      <c r="B157" s="81" t="s">
        <v>49</v>
      </c>
      <c r="C157" s="116" t="s">
        <v>116</v>
      </c>
      <c r="D157" s="110" t="s">
        <v>170</v>
      </c>
      <c r="E157" s="110">
        <v>240</v>
      </c>
      <c r="F157" s="76">
        <f>'117'!H95</f>
        <v>19286000</v>
      </c>
      <c r="G157" s="59">
        <v>0</v>
      </c>
      <c r="H157" s="78">
        <f t="shared" si="12"/>
        <v>0</v>
      </c>
    </row>
    <row r="158" spans="1:8" ht="89.25" x14ac:dyDescent="0.25">
      <c r="A158" s="73" t="s">
        <v>176</v>
      </c>
      <c r="B158" s="74" t="s">
        <v>49</v>
      </c>
      <c r="C158" s="110" t="s">
        <v>116</v>
      </c>
      <c r="D158" s="110" t="s">
        <v>169</v>
      </c>
      <c r="E158" s="110"/>
      <c r="F158" s="76">
        <f>'117'!H96</f>
        <v>26374700</v>
      </c>
      <c r="G158" s="76">
        <f>'117'!I96</f>
        <v>14074423.140000001</v>
      </c>
      <c r="H158" s="78">
        <f t="shared" si="12"/>
        <v>0.53363348739511729</v>
      </c>
    </row>
    <row r="159" spans="1:8" ht="25.5" x14ac:dyDescent="0.25">
      <c r="A159" s="73" t="s">
        <v>117</v>
      </c>
      <c r="B159" s="81" t="s">
        <v>49</v>
      </c>
      <c r="C159" s="116" t="s">
        <v>116</v>
      </c>
      <c r="D159" s="110" t="s">
        <v>169</v>
      </c>
      <c r="E159" s="110">
        <v>200</v>
      </c>
      <c r="F159" s="76">
        <f>'117'!H96</f>
        <v>26374700</v>
      </c>
      <c r="G159" s="76">
        <f>'117'!I96</f>
        <v>14074423.140000001</v>
      </c>
      <c r="H159" s="78">
        <f t="shared" si="12"/>
        <v>0.53363348739511729</v>
      </c>
    </row>
    <row r="160" spans="1:8" ht="25.5" x14ac:dyDescent="0.25">
      <c r="A160" s="73" t="s">
        <v>74</v>
      </c>
      <c r="B160" s="74" t="s">
        <v>49</v>
      </c>
      <c r="C160" s="110" t="s">
        <v>116</v>
      </c>
      <c r="D160" s="110" t="s">
        <v>169</v>
      </c>
      <c r="E160" s="110">
        <v>240</v>
      </c>
      <c r="F160" s="76">
        <f>'117'!H96</f>
        <v>26374700</v>
      </c>
      <c r="G160" s="76">
        <f>'117'!I96</f>
        <v>14074423.140000001</v>
      </c>
      <c r="H160" s="78">
        <f t="shared" si="12"/>
        <v>0.53363348739511729</v>
      </c>
    </row>
    <row r="161" spans="1:8" ht="89.25" x14ac:dyDescent="0.25">
      <c r="A161" s="73" t="s">
        <v>177</v>
      </c>
      <c r="B161" s="81" t="s">
        <v>49</v>
      </c>
      <c r="C161" s="116" t="s">
        <v>116</v>
      </c>
      <c r="D161" s="110" t="s">
        <v>168</v>
      </c>
      <c r="E161" s="110"/>
      <c r="F161" s="76">
        <f>'117'!H97</f>
        <v>908500</v>
      </c>
      <c r="G161" s="76">
        <f>'117'!I97</f>
        <v>907383.81</v>
      </c>
      <c r="H161" s="78">
        <f t="shared" si="12"/>
        <v>0.99877139240506341</v>
      </c>
    </row>
    <row r="162" spans="1:8" ht="25.5" x14ac:dyDescent="0.25">
      <c r="A162" s="73" t="s">
        <v>117</v>
      </c>
      <c r="B162" s="81" t="s">
        <v>49</v>
      </c>
      <c r="C162" s="110" t="s">
        <v>116</v>
      </c>
      <c r="D162" s="110" t="s">
        <v>168</v>
      </c>
      <c r="E162" s="110" t="s">
        <v>159</v>
      </c>
      <c r="F162" s="76">
        <f>'117'!H97</f>
        <v>908500</v>
      </c>
      <c r="G162" s="76">
        <f>'117'!I97</f>
        <v>907383.81</v>
      </c>
      <c r="H162" s="78">
        <f t="shared" si="12"/>
        <v>0.99877139240506341</v>
      </c>
    </row>
    <row r="163" spans="1:8" ht="25.5" x14ac:dyDescent="0.25">
      <c r="A163" s="73" t="s">
        <v>74</v>
      </c>
      <c r="B163" s="81" t="s">
        <v>49</v>
      </c>
      <c r="C163" s="116" t="s">
        <v>116</v>
      </c>
      <c r="D163" s="110" t="s">
        <v>168</v>
      </c>
      <c r="E163" s="110" t="s">
        <v>160</v>
      </c>
      <c r="F163" s="76">
        <f>'117'!H97</f>
        <v>908500</v>
      </c>
      <c r="G163" s="76">
        <f>'117'!I97</f>
        <v>907383.81</v>
      </c>
      <c r="H163" s="78">
        <f t="shared" si="12"/>
        <v>0.99877139240506341</v>
      </c>
    </row>
    <row r="164" spans="1:8" ht="89.25" x14ac:dyDescent="0.25">
      <c r="A164" s="73" t="s">
        <v>192</v>
      </c>
      <c r="B164" s="81" t="s">
        <v>49</v>
      </c>
      <c r="C164" s="116" t="s">
        <v>116</v>
      </c>
      <c r="D164" s="110" t="s">
        <v>193</v>
      </c>
      <c r="E164" s="110"/>
      <c r="F164" s="76">
        <f>'117'!H93</f>
        <v>36710500</v>
      </c>
      <c r="G164" s="76">
        <f>'117'!I93</f>
        <v>16954826.370000001</v>
      </c>
      <c r="H164" s="78">
        <f t="shared" si="12"/>
        <v>0.46185223219514854</v>
      </c>
    </row>
    <row r="165" spans="1:8" ht="25.5" x14ac:dyDescent="0.25">
      <c r="A165" s="73" t="s">
        <v>117</v>
      </c>
      <c r="B165" s="81" t="s">
        <v>49</v>
      </c>
      <c r="C165" s="116" t="s">
        <v>116</v>
      </c>
      <c r="D165" s="110" t="s">
        <v>193</v>
      </c>
      <c r="E165" s="110" t="s">
        <v>159</v>
      </c>
      <c r="F165" s="76">
        <f>'117'!H93</f>
        <v>36710500</v>
      </c>
      <c r="G165" s="76">
        <f>'117'!I93</f>
        <v>16954826.370000001</v>
      </c>
      <c r="H165" s="78">
        <f t="shared" si="12"/>
        <v>0.46185223219514854</v>
      </c>
    </row>
    <row r="166" spans="1:8" ht="25.5" x14ac:dyDescent="0.25">
      <c r="A166" s="73" t="s">
        <v>74</v>
      </c>
      <c r="B166" s="81" t="s">
        <v>49</v>
      </c>
      <c r="C166" s="116" t="s">
        <v>116</v>
      </c>
      <c r="D166" s="110" t="s">
        <v>193</v>
      </c>
      <c r="E166" s="110" t="s">
        <v>160</v>
      </c>
      <c r="F166" s="76">
        <f>'117'!H93</f>
        <v>36710500</v>
      </c>
      <c r="G166" s="76">
        <f>'117'!I93</f>
        <v>16954826.370000001</v>
      </c>
      <c r="H166" s="78">
        <f t="shared" si="12"/>
        <v>0.46185223219514854</v>
      </c>
    </row>
    <row r="167" spans="1:8" ht="25.5" x14ac:dyDescent="0.25">
      <c r="A167" s="73" t="s">
        <v>234</v>
      </c>
      <c r="B167" s="81" t="s">
        <v>49</v>
      </c>
      <c r="C167" s="116" t="s">
        <v>116</v>
      </c>
      <c r="D167" s="110" t="s">
        <v>235</v>
      </c>
      <c r="E167" s="110"/>
      <c r="F167" s="76">
        <f>'117'!H98+'117'!H99+'117'!H100+'117'!H101+'117'!H102+'117'!H103</f>
        <v>9170450.75</v>
      </c>
      <c r="G167" s="76">
        <f>'117'!I98+'117'!I99+'117'!I100+'117'!I101+'117'!I102+'117'!I103</f>
        <v>4162908.0799999996</v>
      </c>
      <c r="H167" s="78">
        <f t="shared" si="12"/>
        <v>0.45394803303425402</v>
      </c>
    </row>
    <row r="168" spans="1:8" ht="25.5" x14ac:dyDescent="0.25">
      <c r="A168" s="73" t="s">
        <v>236</v>
      </c>
      <c r="B168" s="74" t="s">
        <v>49</v>
      </c>
      <c r="C168" s="110" t="s">
        <v>116</v>
      </c>
      <c r="D168" s="110" t="s">
        <v>237</v>
      </c>
      <c r="E168" s="110"/>
      <c r="F168" s="76">
        <f>'117'!H98</f>
        <v>375000</v>
      </c>
      <c r="G168" s="76">
        <f>'117'!I98</f>
        <v>155000</v>
      </c>
      <c r="H168" s="78">
        <f t="shared" si="12"/>
        <v>0.41333333333333333</v>
      </c>
    </row>
    <row r="169" spans="1:8" ht="25.5" x14ac:dyDescent="0.25">
      <c r="A169" s="73" t="s">
        <v>117</v>
      </c>
      <c r="B169" s="81" t="s">
        <v>49</v>
      </c>
      <c r="C169" s="116" t="s">
        <v>116</v>
      </c>
      <c r="D169" s="110" t="s">
        <v>237</v>
      </c>
      <c r="E169" s="110">
        <v>200</v>
      </c>
      <c r="F169" s="76">
        <f>'117'!H98</f>
        <v>375000</v>
      </c>
      <c r="G169" s="76">
        <f>'117'!I98</f>
        <v>155000</v>
      </c>
      <c r="H169" s="78">
        <f t="shared" si="12"/>
        <v>0.41333333333333333</v>
      </c>
    </row>
    <row r="170" spans="1:8" ht="25.5" x14ac:dyDescent="0.25">
      <c r="A170" s="73" t="s">
        <v>74</v>
      </c>
      <c r="B170" s="74" t="s">
        <v>49</v>
      </c>
      <c r="C170" s="110" t="s">
        <v>116</v>
      </c>
      <c r="D170" s="110" t="s">
        <v>237</v>
      </c>
      <c r="E170" s="110">
        <v>240</v>
      </c>
      <c r="F170" s="76">
        <f>'117'!H98</f>
        <v>375000</v>
      </c>
      <c r="G170" s="76">
        <f>'117'!I98</f>
        <v>155000</v>
      </c>
      <c r="H170" s="78">
        <f>G170/F170</f>
        <v>0.41333333333333333</v>
      </c>
    </row>
    <row r="171" spans="1:8" ht="25.5" x14ac:dyDescent="0.25">
      <c r="A171" s="73" t="s">
        <v>238</v>
      </c>
      <c r="B171" s="81" t="s">
        <v>49</v>
      </c>
      <c r="C171" s="116" t="s">
        <v>116</v>
      </c>
      <c r="D171" s="110" t="s">
        <v>239</v>
      </c>
      <c r="E171" s="110"/>
      <c r="F171" s="76">
        <f>'117'!H99+'117'!H100</f>
        <v>4390000</v>
      </c>
      <c r="G171" s="76">
        <f>'117'!I99+'117'!I100</f>
        <v>1000000</v>
      </c>
      <c r="H171" s="78">
        <f t="shared" si="12"/>
        <v>0.22779043280182232</v>
      </c>
    </row>
    <row r="172" spans="1:8" ht="25.5" x14ac:dyDescent="0.25">
      <c r="A172" s="73" t="s">
        <v>238</v>
      </c>
      <c r="B172" s="81" t="s">
        <v>49</v>
      </c>
      <c r="C172" s="116" t="s">
        <v>116</v>
      </c>
      <c r="D172" s="110" t="s">
        <v>240</v>
      </c>
      <c r="E172" s="110"/>
      <c r="F172" s="76">
        <f>'117'!H99</f>
        <v>250000</v>
      </c>
      <c r="G172" s="76">
        <f>'117'!I99</f>
        <v>0</v>
      </c>
      <c r="H172" s="78">
        <f t="shared" si="12"/>
        <v>0</v>
      </c>
    </row>
    <row r="173" spans="1:8" ht="25.5" x14ac:dyDescent="0.25">
      <c r="A173" s="80" t="s">
        <v>117</v>
      </c>
      <c r="B173" s="81" t="s">
        <v>49</v>
      </c>
      <c r="C173" s="116" t="s">
        <v>116</v>
      </c>
      <c r="D173" s="110" t="s">
        <v>240</v>
      </c>
      <c r="E173" s="116">
        <v>200</v>
      </c>
      <c r="F173" s="82">
        <f>F174</f>
        <v>250000</v>
      </c>
      <c r="G173" s="82">
        <f>G174</f>
        <v>0</v>
      </c>
      <c r="H173" s="83">
        <f t="shared" si="12"/>
        <v>0</v>
      </c>
    </row>
    <row r="174" spans="1:8" ht="25.5" x14ac:dyDescent="0.25">
      <c r="A174" s="73" t="s">
        <v>74</v>
      </c>
      <c r="B174" s="74" t="s">
        <v>49</v>
      </c>
      <c r="C174" s="110" t="s">
        <v>116</v>
      </c>
      <c r="D174" s="110" t="s">
        <v>240</v>
      </c>
      <c r="E174" s="110">
        <v>240</v>
      </c>
      <c r="F174" s="84">
        <f>'117'!H99</f>
        <v>250000</v>
      </c>
      <c r="G174" s="84">
        <f>'117'!I99</f>
        <v>0</v>
      </c>
      <c r="H174" s="85">
        <f t="shared" si="12"/>
        <v>0</v>
      </c>
    </row>
    <row r="175" spans="1:8" ht="26.25" x14ac:dyDescent="0.25">
      <c r="A175" s="117" t="s">
        <v>241</v>
      </c>
      <c r="B175" s="74" t="s">
        <v>49</v>
      </c>
      <c r="C175" s="110" t="s">
        <v>116</v>
      </c>
      <c r="D175" s="110" t="s">
        <v>242</v>
      </c>
      <c r="E175" s="110"/>
      <c r="F175" s="84">
        <f>'117'!H100</f>
        <v>4140000</v>
      </c>
      <c r="G175" s="84">
        <f>'117'!I100</f>
        <v>1000000</v>
      </c>
      <c r="H175" s="85">
        <f t="shared" si="12"/>
        <v>0.24154589371980675</v>
      </c>
    </row>
    <row r="176" spans="1:8" ht="26.25" x14ac:dyDescent="0.25">
      <c r="A176" s="117" t="s">
        <v>73</v>
      </c>
      <c r="B176" s="74" t="s">
        <v>49</v>
      </c>
      <c r="C176" s="110" t="s">
        <v>116</v>
      </c>
      <c r="D176" s="110" t="s">
        <v>242</v>
      </c>
      <c r="E176" s="110" t="s">
        <v>159</v>
      </c>
      <c r="F176" s="84">
        <f>'117'!H100</f>
        <v>4140000</v>
      </c>
      <c r="G176" s="84">
        <f>'117'!I100</f>
        <v>1000000</v>
      </c>
      <c r="H176" s="85">
        <f t="shared" si="12"/>
        <v>0.24154589371980675</v>
      </c>
    </row>
    <row r="177" spans="1:8" ht="26.25" x14ac:dyDescent="0.25">
      <c r="A177" s="117" t="s">
        <v>74</v>
      </c>
      <c r="B177" s="74" t="s">
        <v>49</v>
      </c>
      <c r="C177" s="110" t="s">
        <v>116</v>
      </c>
      <c r="D177" s="110" t="s">
        <v>242</v>
      </c>
      <c r="E177" s="110" t="s">
        <v>160</v>
      </c>
      <c r="F177" s="84">
        <f>'117'!H100</f>
        <v>4140000</v>
      </c>
      <c r="G177" s="84">
        <f>'117'!I100</f>
        <v>1000000</v>
      </c>
      <c r="H177" s="85">
        <f t="shared" si="12"/>
        <v>0.24154589371980675</v>
      </c>
    </row>
    <row r="178" spans="1:8" ht="25.5" x14ac:dyDescent="0.25">
      <c r="A178" s="73" t="s">
        <v>245</v>
      </c>
      <c r="B178" s="74" t="s">
        <v>49</v>
      </c>
      <c r="C178" s="110" t="s">
        <v>116</v>
      </c>
      <c r="D178" s="110" t="s">
        <v>246</v>
      </c>
      <c r="E178" s="110"/>
      <c r="F178" s="84">
        <f>F179</f>
        <v>1075228.23</v>
      </c>
      <c r="G178" s="84">
        <f>G179</f>
        <v>625186.44999999995</v>
      </c>
      <c r="H178" s="85">
        <f t="shared" si="12"/>
        <v>0.58144534579416685</v>
      </c>
    </row>
    <row r="179" spans="1:8" ht="25.5" x14ac:dyDescent="0.25">
      <c r="A179" s="107" t="s">
        <v>73</v>
      </c>
      <c r="B179" s="95" t="s">
        <v>49</v>
      </c>
      <c r="C179" s="115" t="s">
        <v>116</v>
      </c>
      <c r="D179" s="110" t="s">
        <v>246</v>
      </c>
      <c r="E179" s="115">
        <v>200</v>
      </c>
      <c r="F179" s="97">
        <f>F180</f>
        <v>1075228.23</v>
      </c>
      <c r="G179" s="97">
        <f>G180</f>
        <v>625186.44999999995</v>
      </c>
      <c r="H179" s="98">
        <f t="shared" si="12"/>
        <v>0.58144534579416685</v>
      </c>
    </row>
    <row r="180" spans="1:8" ht="26.25" x14ac:dyDescent="0.25">
      <c r="A180" s="117" t="s">
        <v>74</v>
      </c>
      <c r="B180" s="81" t="s">
        <v>49</v>
      </c>
      <c r="C180" s="116" t="s">
        <v>116</v>
      </c>
      <c r="D180" s="110" t="s">
        <v>246</v>
      </c>
      <c r="E180" s="110">
        <v>240</v>
      </c>
      <c r="F180" s="76">
        <f>'117'!H101</f>
        <v>1075228.23</v>
      </c>
      <c r="G180" s="76">
        <f>'117'!I101</f>
        <v>625186.44999999995</v>
      </c>
      <c r="H180" s="78">
        <f t="shared" si="12"/>
        <v>0.58144534579416685</v>
      </c>
    </row>
    <row r="181" spans="1:8" x14ac:dyDescent="0.25">
      <c r="A181" s="117" t="s">
        <v>247</v>
      </c>
      <c r="B181" s="74" t="s">
        <v>49</v>
      </c>
      <c r="C181" s="110" t="s">
        <v>116</v>
      </c>
      <c r="D181" s="110" t="s">
        <v>249</v>
      </c>
      <c r="E181" s="110"/>
      <c r="F181" s="118">
        <f>'117'!H102+'117'!H103</f>
        <v>3330222.52</v>
      </c>
      <c r="G181" s="118">
        <f>'117'!I102+'117'!I103</f>
        <v>2382721.63</v>
      </c>
      <c r="H181" s="119">
        <f t="shared" si="12"/>
        <v>0.71548421034640053</v>
      </c>
    </row>
    <row r="182" spans="1:8" x14ac:dyDescent="0.25">
      <c r="A182" s="117" t="s">
        <v>247</v>
      </c>
      <c r="B182" s="74" t="s">
        <v>49</v>
      </c>
      <c r="C182" s="110" t="s">
        <v>116</v>
      </c>
      <c r="D182" s="115" t="s">
        <v>250</v>
      </c>
      <c r="E182" s="120"/>
      <c r="F182" s="59">
        <f>F183</f>
        <v>2490400</v>
      </c>
      <c r="G182" s="59">
        <f>'117'!I102</f>
        <v>1994845.94</v>
      </c>
      <c r="H182" s="78">
        <f t="shared" si="12"/>
        <v>0.80101427079987153</v>
      </c>
    </row>
    <row r="183" spans="1:8" ht="26.25" x14ac:dyDescent="0.25">
      <c r="A183" s="117" t="s">
        <v>73</v>
      </c>
      <c r="B183" s="95" t="s">
        <v>49</v>
      </c>
      <c r="C183" s="115" t="s">
        <v>116</v>
      </c>
      <c r="D183" s="115" t="s">
        <v>250</v>
      </c>
      <c r="E183" s="115">
        <v>200</v>
      </c>
      <c r="F183" s="97">
        <f>F184</f>
        <v>2490400</v>
      </c>
      <c r="G183" s="97">
        <f>G184</f>
        <v>1994845.94</v>
      </c>
      <c r="H183" s="98">
        <f t="shared" si="12"/>
        <v>0.80101427079987153</v>
      </c>
    </row>
    <row r="184" spans="1:8" ht="26.25" x14ac:dyDescent="0.25">
      <c r="A184" s="117" t="s">
        <v>74</v>
      </c>
      <c r="B184" s="81" t="s">
        <v>49</v>
      </c>
      <c r="C184" s="116" t="s">
        <v>116</v>
      </c>
      <c r="D184" s="115" t="s">
        <v>250</v>
      </c>
      <c r="E184" s="110">
        <v>240</v>
      </c>
      <c r="F184" s="76">
        <f>'117'!H102</f>
        <v>2490400</v>
      </c>
      <c r="G184" s="76">
        <f>'117'!I102</f>
        <v>1994845.94</v>
      </c>
      <c r="H184" s="78">
        <f t="shared" si="12"/>
        <v>0.80101427079987153</v>
      </c>
    </row>
    <row r="185" spans="1:8" ht="26.25" x14ac:dyDescent="0.25">
      <c r="A185" s="117" t="s">
        <v>248</v>
      </c>
      <c r="B185" s="81" t="s">
        <v>49</v>
      </c>
      <c r="C185" s="116" t="s">
        <v>116</v>
      </c>
      <c r="D185" s="110" t="s">
        <v>251</v>
      </c>
      <c r="E185" s="110"/>
      <c r="F185" s="76">
        <f>F187</f>
        <v>839822.52</v>
      </c>
      <c r="G185" s="76">
        <f>G187</f>
        <v>387875.69</v>
      </c>
      <c r="H185" s="78">
        <f t="shared" si="12"/>
        <v>0.46185435703724637</v>
      </c>
    </row>
    <row r="186" spans="1:8" ht="26.25" x14ac:dyDescent="0.25">
      <c r="A186" s="117" t="s">
        <v>73</v>
      </c>
      <c r="B186" s="81" t="s">
        <v>49</v>
      </c>
      <c r="C186" s="116" t="s">
        <v>116</v>
      </c>
      <c r="D186" s="110" t="s">
        <v>251</v>
      </c>
      <c r="E186" s="110" t="s">
        <v>159</v>
      </c>
      <c r="F186" s="76">
        <f>F187</f>
        <v>839822.52</v>
      </c>
      <c r="G186" s="76">
        <f>G187</f>
        <v>387875.69</v>
      </c>
      <c r="H186" s="78">
        <f t="shared" si="12"/>
        <v>0.46185435703724637</v>
      </c>
    </row>
    <row r="187" spans="1:8" ht="26.25" x14ac:dyDescent="0.25">
      <c r="A187" s="117" t="s">
        <v>74</v>
      </c>
      <c r="B187" s="81" t="s">
        <v>49</v>
      </c>
      <c r="C187" s="116" t="s">
        <v>116</v>
      </c>
      <c r="D187" s="110" t="s">
        <v>251</v>
      </c>
      <c r="E187" s="110" t="s">
        <v>160</v>
      </c>
      <c r="F187" s="76">
        <f>'117'!H103</f>
        <v>839822.52</v>
      </c>
      <c r="G187" s="76">
        <f>'117'!I103</f>
        <v>387875.69</v>
      </c>
      <c r="H187" s="78">
        <f t="shared" si="12"/>
        <v>0.46185435703724637</v>
      </c>
    </row>
    <row r="188" spans="1:8" x14ac:dyDescent="0.25">
      <c r="A188" s="69" t="s">
        <v>118</v>
      </c>
      <c r="B188" s="70" t="s">
        <v>49</v>
      </c>
      <c r="C188" s="70" t="s">
        <v>121</v>
      </c>
      <c r="D188" s="71"/>
      <c r="E188" s="70"/>
      <c r="F188" s="67">
        <f t="shared" ref="F188:G192" si="13">F189</f>
        <v>2257000</v>
      </c>
      <c r="G188" s="67">
        <f t="shared" si="13"/>
        <v>1740220</v>
      </c>
      <c r="H188" s="101">
        <f t="shared" si="12"/>
        <v>0.77103234381922903</v>
      </c>
    </row>
    <row r="189" spans="1:8" x14ac:dyDescent="0.25">
      <c r="A189" s="69" t="s">
        <v>119</v>
      </c>
      <c r="B189" s="70" t="s">
        <v>49</v>
      </c>
      <c r="C189" s="70" t="s">
        <v>122</v>
      </c>
      <c r="D189" s="70"/>
      <c r="E189" s="70"/>
      <c r="F189" s="67">
        <f>F191</f>
        <v>2257000</v>
      </c>
      <c r="G189" s="67">
        <f>G191</f>
        <v>1740220</v>
      </c>
      <c r="H189" s="101">
        <f>G189/F189</f>
        <v>0.77103234381922903</v>
      </c>
    </row>
    <row r="190" spans="1:8" ht="25.5" x14ac:dyDescent="0.25">
      <c r="A190" s="79" t="s">
        <v>252</v>
      </c>
      <c r="B190" s="74" t="s">
        <v>49</v>
      </c>
      <c r="C190" s="74" t="s">
        <v>122</v>
      </c>
      <c r="D190" s="74" t="s">
        <v>253</v>
      </c>
      <c r="E190" s="74"/>
      <c r="F190" s="76">
        <f>F193</f>
        <v>2257000</v>
      </c>
      <c r="G190" s="76">
        <f>G193</f>
        <v>1740220</v>
      </c>
      <c r="H190" s="78">
        <f>G190/F190</f>
        <v>0.77103234381922903</v>
      </c>
    </row>
    <row r="191" spans="1:8" ht="25.5" x14ac:dyDescent="0.25">
      <c r="A191" s="73" t="s">
        <v>120</v>
      </c>
      <c r="B191" s="74" t="s">
        <v>49</v>
      </c>
      <c r="C191" s="74" t="s">
        <v>122</v>
      </c>
      <c r="D191" s="74" t="s">
        <v>254</v>
      </c>
      <c r="E191" s="74"/>
      <c r="F191" s="76">
        <f t="shared" si="13"/>
        <v>2257000</v>
      </c>
      <c r="G191" s="76">
        <f t="shared" si="13"/>
        <v>1740220</v>
      </c>
      <c r="H191" s="78">
        <f t="shared" ref="H191:H201" si="14">G191/F191</f>
        <v>0.77103234381922903</v>
      </c>
    </row>
    <row r="192" spans="1:8" ht="25.5" x14ac:dyDescent="0.25">
      <c r="A192" s="73" t="s">
        <v>73</v>
      </c>
      <c r="B192" s="74" t="s">
        <v>49</v>
      </c>
      <c r="C192" s="74" t="s">
        <v>122</v>
      </c>
      <c r="D192" s="74" t="s">
        <v>254</v>
      </c>
      <c r="E192" s="74">
        <v>200</v>
      </c>
      <c r="F192" s="76">
        <f t="shared" si="13"/>
        <v>2257000</v>
      </c>
      <c r="G192" s="76">
        <f t="shared" si="13"/>
        <v>1740220</v>
      </c>
      <c r="H192" s="78">
        <f t="shared" si="14"/>
        <v>0.77103234381922903</v>
      </c>
    </row>
    <row r="193" spans="1:8" ht="25.5" x14ac:dyDescent="0.25">
      <c r="A193" s="73" t="s">
        <v>74</v>
      </c>
      <c r="B193" s="74" t="s">
        <v>49</v>
      </c>
      <c r="C193" s="74" t="s">
        <v>122</v>
      </c>
      <c r="D193" s="74" t="s">
        <v>254</v>
      </c>
      <c r="E193" s="74">
        <v>240</v>
      </c>
      <c r="F193" s="76">
        <f>'117'!H104</f>
        <v>2257000</v>
      </c>
      <c r="G193" s="76">
        <f>'117'!I104</f>
        <v>1740220</v>
      </c>
      <c r="H193" s="78">
        <f t="shared" si="14"/>
        <v>0.77103234381922903</v>
      </c>
    </row>
    <row r="194" spans="1:8" x14ac:dyDescent="0.25">
      <c r="A194" s="69" t="s">
        <v>123</v>
      </c>
      <c r="B194" s="70" t="s">
        <v>49</v>
      </c>
      <c r="C194" s="70" t="s">
        <v>130</v>
      </c>
      <c r="D194" s="71"/>
      <c r="E194" s="70"/>
      <c r="F194" s="67">
        <f>F195+F200</f>
        <v>4265000</v>
      </c>
      <c r="G194" s="67">
        <f>G195+G200</f>
        <v>3403861</v>
      </c>
      <c r="H194" s="101">
        <f t="shared" si="14"/>
        <v>0.7980916764361079</v>
      </c>
    </row>
    <row r="195" spans="1:8" x14ac:dyDescent="0.25">
      <c r="A195" s="72" t="s">
        <v>124</v>
      </c>
      <c r="B195" s="70" t="s">
        <v>49</v>
      </c>
      <c r="C195" s="70" t="s">
        <v>131</v>
      </c>
      <c r="D195" s="70"/>
      <c r="E195" s="70"/>
      <c r="F195" s="67">
        <f t="shared" ref="F195:G198" si="15">F196</f>
        <v>1900000</v>
      </c>
      <c r="G195" s="67">
        <f t="shared" si="15"/>
        <v>1506236</v>
      </c>
      <c r="H195" s="101">
        <f t="shared" si="14"/>
        <v>0.79275578947368419</v>
      </c>
    </row>
    <row r="196" spans="1:8" x14ac:dyDescent="0.25">
      <c r="A196" s="73" t="s">
        <v>125</v>
      </c>
      <c r="B196" s="74" t="s">
        <v>49</v>
      </c>
      <c r="C196" s="74" t="s">
        <v>131</v>
      </c>
      <c r="D196" s="74">
        <v>4420000000</v>
      </c>
      <c r="E196" s="74"/>
      <c r="F196" s="76">
        <f t="shared" si="15"/>
        <v>1900000</v>
      </c>
      <c r="G196" s="76">
        <f t="shared" si="15"/>
        <v>1506236</v>
      </c>
      <c r="H196" s="78">
        <f t="shared" si="14"/>
        <v>0.79275578947368419</v>
      </c>
    </row>
    <row r="197" spans="1:8" ht="25.5" x14ac:dyDescent="0.25">
      <c r="A197" s="73" t="s">
        <v>126</v>
      </c>
      <c r="B197" s="74" t="s">
        <v>49</v>
      </c>
      <c r="C197" s="74" t="s">
        <v>131</v>
      </c>
      <c r="D197" s="74">
        <v>4420099980</v>
      </c>
      <c r="E197" s="74"/>
      <c r="F197" s="76">
        <f t="shared" si="15"/>
        <v>1900000</v>
      </c>
      <c r="G197" s="76">
        <f t="shared" si="15"/>
        <v>1506236</v>
      </c>
      <c r="H197" s="78">
        <f t="shared" si="14"/>
        <v>0.79275578947368419</v>
      </c>
    </row>
    <row r="198" spans="1:8" ht="25.5" x14ac:dyDescent="0.25">
      <c r="A198" s="73" t="s">
        <v>127</v>
      </c>
      <c r="B198" s="74" t="s">
        <v>49</v>
      </c>
      <c r="C198" s="74" t="s">
        <v>131</v>
      </c>
      <c r="D198" s="74">
        <v>4420099980</v>
      </c>
      <c r="E198" s="74">
        <v>600</v>
      </c>
      <c r="F198" s="76">
        <f t="shared" si="15"/>
        <v>1900000</v>
      </c>
      <c r="G198" s="76">
        <f t="shared" si="15"/>
        <v>1506236</v>
      </c>
      <c r="H198" s="78">
        <f t="shared" si="14"/>
        <v>0.79275578947368419</v>
      </c>
    </row>
    <row r="199" spans="1:8" x14ac:dyDescent="0.25">
      <c r="A199" s="73" t="s">
        <v>128</v>
      </c>
      <c r="B199" s="74" t="s">
        <v>49</v>
      </c>
      <c r="C199" s="74" t="s">
        <v>131</v>
      </c>
      <c r="D199" s="74">
        <v>4420099980</v>
      </c>
      <c r="E199" s="74">
        <v>610</v>
      </c>
      <c r="F199" s="76">
        <f>'117'!H105</f>
        <v>1900000</v>
      </c>
      <c r="G199" s="76">
        <f>'117'!I105</f>
        <v>1506236</v>
      </c>
      <c r="H199" s="78">
        <f>G199/F199</f>
        <v>0.79275578947368419</v>
      </c>
    </row>
    <row r="200" spans="1:8" ht="25.5" x14ac:dyDescent="0.25">
      <c r="A200" s="69" t="s">
        <v>255</v>
      </c>
      <c r="B200" s="70" t="s">
        <v>49</v>
      </c>
      <c r="C200" s="70" t="s">
        <v>132</v>
      </c>
      <c r="D200" s="70" t="s">
        <v>256</v>
      </c>
      <c r="E200" s="70"/>
      <c r="F200" s="67">
        <f t="shared" ref="F200:G200" si="16">F201</f>
        <v>2365000</v>
      </c>
      <c r="G200" s="67">
        <f t="shared" si="16"/>
        <v>1897625</v>
      </c>
      <c r="H200" s="101">
        <f t="shared" si="14"/>
        <v>0.80237843551797039</v>
      </c>
    </row>
    <row r="201" spans="1:8" ht="25.5" x14ac:dyDescent="0.25">
      <c r="A201" s="80" t="s">
        <v>129</v>
      </c>
      <c r="B201" s="81" t="s">
        <v>49</v>
      </c>
      <c r="C201" s="81" t="s">
        <v>132</v>
      </c>
      <c r="D201" s="81" t="s">
        <v>257</v>
      </c>
      <c r="E201" s="81"/>
      <c r="F201" s="76">
        <f>'117'!H106</f>
        <v>2365000</v>
      </c>
      <c r="G201" s="76">
        <f>'117'!I106</f>
        <v>1897625</v>
      </c>
      <c r="H201" s="78">
        <f t="shared" si="14"/>
        <v>0.80237843551797039</v>
      </c>
    </row>
    <row r="202" spans="1:8" ht="25.5" x14ac:dyDescent="0.25">
      <c r="A202" s="73" t="s">
        <v>117</v>
      </c>
      <c r="B202" s="74" t="s">
        <v>49</v>
      </c>
      <c r="C202" s="74" t="s">
        <v>132</v>
      </c>
      <c r="D202" s="81" t="s">
        <v>257</v>
      </c>
      <c r="E202" s="74">
        <v>200</v>
      </c>
      <c r="F202" s="76">
        <f>'117'!H106</f>
        <v>2365000</v>
      </c>
      <c r="G202" s="76">
        <f>'117'!I106</f>
        <v>1897625</v>
      </c>
      <c r="H202" s="78">
        <f>G202/F202</f>
        <v>0.80237843551797039</v>
      </c>
    </row>
    <row r="203" spans="1:8" ht="25.5" x14ac:dyDescent="0.25">
      <c r="A203" s="73" t="s">
        <v>74</v>
      </c>
      <c r="B203" s="74" t="s">
        <v>49</v>
      </c>
      <c r="C203" s="74" t="s">
        <v>132</v>
      </c>
      <c r="D203" s="81" t="s">
        <v>257</v>
      </c>
      <c r="E203" s="74">
        <v>240</v>
      </c>
      <c r="F203" s="76">
        <f>'117'!H106</f>
        <v>2365000</v>
      </c>
      <c r="G203" s="76">
        <f>'117'!I106</f>
        <v>1897625</v>
      </c>
      <c r="H203" s="78">
        <f t="shared" ref="H203:H218" si="17">G203/F203</f>
        <v>0.80237843551797039</v>
      </c>
    </row>
    <row r="204" spans="1:8" x14ac:dyDescent="0.25">
      <c r="A204" s="69" t="s">
        <v>133</v>
      </c>
      <c r="B204" s="70" t="s">
        <v>49</v>
      </c>
      <c r="C204" s="70">
        <v>1000</v>
      </c>
      <c r="D204" s="71"/>
      <c r="E204" s="71"/>
      <c r="F204" s="67">
        <f>F205+F209</f>
        <v>259500</v>
      </c>
      <c r="G204" s="67">
        <f>G205+G209</f>
        <v>135393</v>
      </c>
      <c r="H204" s="101">
        <f t="shared" si="17"/>
        <v>0.52174566473988437</v>
      </c>
    </row>
    <row r="205" spans="1:8" x14ac:dyDescent="0.25">
      <c r="A205" s="102" t="s">
        <v>181</v>
      </c>
      <c r="B205" s="70" t="s">
        <v>49</v>
      </c>
      <c r="C205" s="103" t="s">
        <v>178</v>
      </c>
      <c r="D205" s="104"/>
      <c r="E205" s="104"/>
      <c r="F205" s="105">
        <f t="shared" ref="F205:G207" si="18">F206</f>
        <v>109500</v>
      </c>
      <c r="G205" s="105">
        <f t="shared" si="18"/>
        <v>105393</v>
      </c>
      <c r="H205" s="101">
        <f t="shared" si="17"/>
        <v>0.96249315068493146</v>
      </c>
    </row>
    <row r="206" spans="1:8" x14ac:dyDescent="0.25">
      <c r="A206" s="121" t="s">
        <v>182</v>
      </c>
      <c r="B206" s="74" t="s">
        <v>49</v>
      </c>
      <c r="C206" s="81" t="s">
        <v>178</v>
      </c>
      <c r="D206" s="81" t="s">
        <v>179</v>
      </c>
      <c r="E206" s="104"/>
      <c r="F206" s="82">
        <f t="shared" si="18"/>
        <v>109500</v>
      </c>
      <c r="G206" s="82">
        <f t="shared" si="18"/>
        <v>105393</v>
      </c>
      <c r="H206" s="78">
        <f t="shared" si="17"/>
        <v>0.96249315068493146</v>
      </c>
    </row>
    <row r="207" spans="1:8" x14ac:dyDescent="0.25">
      <c r="A207" s="121" t="s">
        <v>136</v>
      </c>
      <c r="B207" s="74" t="s">
        <v>49</v>
      </c>
      <c r="C207" s="81" t="s">
        <v>178</v>
      </c>
      <c r="D207" s="81" t="s">
        <v>179</v>
      </c>
      <c r="E207" s="81" t="s">
        <v>180</v>
      </c>
      <c r="F207" s="82">
        <f t="shared" si="18"/>
        <v>109500</v>
      </c>
      <c r="G207" s="82">
        <f t="shared" si="18"/>
        <v>105393</v>
      </c>
      <c r="H207" s="78">
        <f t="shared" si="17"/>
        <v>0.96249315068493146</v>
      </c>
    </row>
    <row r="208" spans="1:8" x14ac:dyDescent="0.25">
      <c r="A208" s="121" t="s">
        <v>137</v>
      </c>
      <c r="B208" s="74" t="s">
        <v>49</v>
      </c>
      <c r="C208" s="81" t="s">
        <v>178</v>
      </c>
      <c r="D208" s="81" t="s">
        <v>179</v>
      </c>
      <c r="E208" s="81" t="s">
        <v>258</v>
      </c>
      <c r="F208" s="82">
        <f>'117'!H107</f>
        <v>109500</v>
      </c>
      <c r="G208" s="82">
        <f>'117'!I107</f>
        <v>105393</v>
      </c>
      <c r="H208" s="78">
        <f t="shared" si="17"/>
        <v>0.96249315068493146</v>
      </c>
    </row>
    <row r="209" spans="1:8" x14ac:dyDescent="0.25">
      <c r="A209" s="102" t="s">
        <v>134</v>
      </c>
      <c r="B209" s="103" t="s">
        <v>49</v>
      </c>
      <c r="C209" s="103">
        <v>1003</v>
      </c>
      <c r="D209" s="103"/>
      <c r="E209" s="103"/>
      <c r="F209" s="105">
        <f>F211</f>
        <v>150000</v>
      </c>
      <c r="G209" s="105">
        <f>G211</f>
        <v>30000</v>
      </c>
      <c r="H209" s="106">
        <f t="shared" si="17"/>
        <v>0.2</v>
      </c>
    </row>
    <row r="210" spans="1:8" ht="38.25" x14ac:dyDescent="0.25">
      <c r="A210" s="62" t="s">
        <v>259</v>
      </c>
      <c r="B210" s="58" t="s">
        <v>49</v>
      </c>
      <c r="C210" s="58" t="s">
        <v>260</v>
      </c>
      <c r="D210" s="58" t="s">
        <v>261</v>
      </c>
      <c r="E210" s="58"/>
      <c r="F210" s="59">
        <f>F211</f>
        <v>150000</v>
      </c>
      <c r="G210" s="59">
        <f>G211</f>
        <v>30000</v>
      </c>
      <c r="H210" s="78">
        <f t="shared" si="17"/>
        <v>0.2</v>
      </c>
    </row>
    <row r="211" spans="1:8" ht="25.5" x14ac:dyDescent="0.25">
      <c r="A211" s="93" t="s">
        <v>135</v>
      </c>
      <c r="B211" s="95" t="s">
        <v>49</v>
      </c>
      <c r="C211" s="95">
        <v>1003</v>
      </c>
      <c r="D211" s="95" t="s">
        <v>262</v>
      </c>
      <c r="E211" s="95"/>
      <c r="F211" s="122">
        <f t="shared" ref="F211:G212" si="19">F212</f>
        <v>150000</v>
      </c>
      <c r="G211" s="122">
        <f t="shared" si="19"/>
        <v>30000</v>
      </c>
      <c r="H211" s="123">
        <f t="shared" si="17"/>
        <v>0.2</v>
      </c>
    </row>
    <row r="212" spans="1:8" x14ac:dyDescent="0.25">
      <c r="A212" s="79" t="s">
        <v>136</v>
      </c>
      <c r="B212" s="74" t="s">
        <v>49</v>
      </c>
      <c r="C212" s="74">
        <v>1003</v>
      </c>
      <c r="D212" s="74" t="s">
        <v>262</v>
      </c>
      <c r="E212" s="74">
        <v>300</v>
      </c>
      <c r="F212" s="84">
        <f t="shared" si="19"/>
        <v>150000</v>
      </c>
      <c r="G212" s="84">
        <f t="shared" si="19"/>
        <v>30000</v>
      </c>
      <c r="H212" s="85">
        <f t="shared" si="17"/>
        <v>0.2</v>
      </c>
    </row>
    <row r="213" spans="1:8" x14ac:dyDescent="0.25">
      <c r="A213" s="93" t="s">
        <v>137</v>
      </c>
      <c r="B213" s="95" t="s">
        <v>49</v>
      </c>
      <c r="C213" s="95">
        <v>1003</v>
      </c>
      <c r="D213" s="95" t="s">
        <v>262</v>
      </c>
      <c r="E213" s="95">
        <v>310</v>
      </c>
      <c r="F213" s="97">
        <f>'117'!H108</f>
        <v>150000</v>
      </c>
      <c r="G213" s="97">
        <f>'117'!I108</f>
        <v>30000</v>
      </c>
      <c r="H213" s="98">
        <f t="shared" si="17"/>
        <v>0.2</v>
      </c>
    </row>
    <row r="214" spans="1:8" x14ac:dyDescent="0.25">
      <c r="A214" s="69" t="s">
        <v>138</v>
      </c>
      <c r="B214" s="70" t="s">
        <v>49</v>
      </c>
      <c r="C214" s="70">
        <v>1100</v>
      </c>
      <c r="D214" s="71"/>
      <c r="E214" s="71"/>
      <c r="F214" s="67">
        <f t="shared" ref="F214:G218" si="20">F215</f>
        <v>8700000</v>
      </c>
      <c r="G214" s="67">
        <f t="shared" si="20"/>
        <v>6600681</v>
      </c>
      <c r="H214" s="101">
        <f t="shared" si="17"/>
        <v>0.75869896551724136</v>
      </c>
    </row>
    <row r="215" spans="1:8" x14ac:dyDescent="0.25">
      <c r="A215" s="69" t="s">
        <v>139</v>
      </c>
      <c r="B215" s="70" t="s">
        <v>49</v>
      </c>
      <c r="C215" s="70">
        <v>1102</v>
      </c>
      <c r="D215" s="70"/>
      <c r="E215" s="70"/>
      <c r="F215" s="67">
        <f t="shared" si="20"/>
        <v>8700000</v>
      </c>
      <c r="G215" s="67">
        <f t="shared" si="20"/>
        <v>6600681</v>
      </c>
      <c r="H215" s="101">
        <f t="shared" si="17"/>
        <v>0.75869896551724136</v>
      </c>
    </row>
    <row r="216" spans="1:8" x14ac:dyDescent="0.25">
      <c r="A216" s="79" t="s">
        <v>140</v>
      </c>
      <c r="B216" s="74" t="s">
        <v>49</v>
      </c>
      <c r="C216" s="74">
        <v>1102</v>
      </c>
      <c r="D216" s="74">
        <v>4820000000</v>
      </c>
      <c r="E216" s="74"/>
      <c r="F216" s="76">
        <f t="shared" si="20"/>
        <v>8700000</v>
      </c>
      <c r="G216" s="76">
        <f t="shared" si="20"/>
        <v>6600681</v>
      </c>
      <c r="H216" s="78">
        <f>G216/F216</f>
        <v>0.75869896551724136</v>
      </c>
    </row>
    <row r="217" spans="1:8" ht="25.5" x14ac:dyDescent="0.25">
      <c r="A217" s="79" t="s">
        <v>141</v>
      </c>
      <c r="B217" s="74" t="s">
        <v>49</v>
      </c>
      <c r="C217" s="74">
        <v>1102</v>
      </c>
      <c r="D217" s="74">
        <v>4820099980</v>
      </c>
      <c r="E217" s="74"/>
      <c r="F217" s="76">
        <f t="shared" si="20"/>
        <v>8700000</v>
      </c>
      <c r="G217" s="76">
        <f t="shared" si="20"/>
        <v>6600681</v>
      </c>
      <c r="H217" s="78">
        <f t="shared" si="17"/>
        <v>0.75869896551724136</v>
      </c>
    </row>
    <row r="218" spans="1:8" ht="25.5" x14ac:dyDescent="0.25">
      <c r="A218" s="79" t="s">
        <v>127</v>
      </c>
      <c r="B218" s="74" t="s">
        <v>49</v>
      </c>
      <c r="C218" s="74">
        <v>1102</v>
      </c>
      <c r="D218" s="74">
        <v>4820099980</v>
      </c>
      <c r="E218" s="74">
        <v>600</v>
      </c>
      <c r="F218" s="76">
        <f t="shared" si="20"/>
        <v>8700000</v>
      </c>
      <c r="G218" s="76">
        <f t="shared" si="20"/>
        <v>6600681</v>
      </c>
      <c r="H218" s="78">
        <f t="shared" si="17"/>
        <v>0.75869896551724136</v>
      </c>
    </row>
    <row r="219" spans="1:8" x14ac:dyDescent="0.25">
      <c r="A219" s="79" t="s">
        <v>128</v>
      </c>
      <c r="B219" s="74" t="s">
        <v>49</v>
      </c>
      <c r="C219" s="74">
        <v>1102</v>
      </c>
      <c r="D219" s="74">
        <v>4820099980</v>
      </c>
      <c r="E219" s="74">
        <v>610</v>
      </c>
      <c r="F219" s="76">
        <f>'117'!H109+'117'!H110</f>
        <v>8700000</v>
      </c>
      <c r="G219" s="76">
        <f>'117'!I109+'117'!I110</f>
        <v>6600681</v>
      </c>
      <c r="H219" s="78">
        <f>G219/F219</f>
        <v>0.75869896551724136</v>
      </c>
    </row>
    <row r="220" spans="1:8" x14ac:dyDescent="0.25">
      <c r="A220" s="69" t="s">
        <v>142</v>
      </c>
      <c r="B220" s="70" t="s">
        <v>49</v>
      </c>
      <c r="C220" s="70">
        <v>1200</v>
      </c>
      <c r="D220" s="70"/>
      <c r="E220" s="70"/>
      <c r="F220" s="67">
        <f t="shared" ref="F220:G223" si="21">F221</f>
        <v>40000</v>
      </c>
      <c r="G220" s="67">
        <f t="shared" si="21"/>
        <v>40000</v>
      </c>
      <c r="H220" s="101">
        <f t="shared" ref="H220:H224" si="22">G220/F220</f>
        <v>1</v>
      </c>
    </row>
    <row r="221" spans="1:8" x14ac:dyDescent="0.25">
      <c r="A221" s="79" t="s">
        <v>143</v>
      </c>
      <c r="B221" s="74" t="s">
        <v>49</v>
      </c>
      <c r="C221" s="74">
        <v>1202</v>
      </c>
      <c r="D221" s="74"/>
      <c r="E221" s="74"/>
      <c r="F221" s="76">
        <f t="shared" si="21"/>
        <v>40000</v>
      </c>
      <c r="G221" s="76">
        <f t="shared" si="21"/>
        <v>40000</v>
      </c>
      <c r="H221" s="78">
        <f t="shared" si="22"/>
        <v>1</v>
      </c>
    </row>
    <row r="222" spans="1:8" ht="25.5" x14ac:dyDescent="0.25">
      <c r="A222" s="79" t="s">
        <v>144</v>
      </c>
      <c r="B222" s="74" t="s">
        <v>49</v>
      </c>
      <c r="C222" s="74">
        <v>1202</v>
      </c>
      <c r="D222" s="74" t="s">
        <v>145</v>
      </c>
      <c r="E222" s="74"/>
      <c r="F222" s="76">
        <f t="shared" si="21"/>
        <v>40000</v>
      </c>
      <c r="G222" s="76">
        <f t="shared" si="21"/>
        <v>40000</v>
      </c>
      <c r="H222" s="78">
        <f t="shared" si="22"/>
        <v>1</v>
      </c>
    </row>
    <row r="223" spans="1:8" x14ac:dyDescent="0.25">
      <c r="A223" s="79" t="s">
        <v>82</v>
      </c>
      <c r="B223" s="74" t="s">
        <v>49</v>
      </c>
      <c r="C223" s="74">
        <v>1202</v>
      </c>
      <c r="D223" s="74" t="s">
        <v>145</v>
      </c>
      <c r="E223" s="74">
        <v>800</v>
      </c>
      <c r="F223" s="76">
        <f t="shared" si="21"/>
        <v>40000</v>
      </c>
      <c r="G223" s="76">
        <f t="shared" si="21"/>
        <v>40000</v>
      </c>
      <c r="H223" s="78">
        <f t="shared" si="22"/>
        <v>1</v>
      </c>
    </row>
    <row r="224" spans="1:8" x14ac:dyDescent="0.25">
      <c r="A224" s="79" t="s">
        <v>83</v>
      </c>
      <c r="B224" s="74" t="s">
        <v>49</v>
      </c>
      <c r="C224" s="74">
        <v>1202</v>
      </c>
      <c r="D224" s="74" t="s">
        <v>145</v>
      </c>
      <c r="E224" s="74">
        <v>850</v>
      </c>
      <c r="F224" s="76">
        <v>40000</v>
      </c>
      <c r="G224" s="59">
        <v>40000</v>
      </c>
      <c r="H224" s="78">
        <f t="shared" si="22"/>
        <v>1</v>
      </c>
    </row>
    <row r="225" spans="1:12" x14ac:dyDescent="0.25">
      <c r="A225" s="124" t="s">
        <v>146</v>
      </c>
      <c r="B225" s="70" t="s">
        <v>10</v>
      </c>
      <c r="C225" s="70">
        <v>7900</v>
      </c>
      <c r="D225" s="70" t="s">
        <v>75</v>
      </c>
      <c r="E225" s="70" t="s">
        <v>10</v>
      </c>
      <c r="F225" s="125">
        <f>F12-F59</f>
        <v>-6703028.5799999833</v>
      </c>
      <c r="G225" s="56">
        <f>G12-G59</f>
        <v>-15592879.890000015</v>
      </c>
      <c r="H225" s="101"/>
      <c r="L225" s="133"/>
    </row>
    <row r="226" spans="1:12" x14ac:dyDescent="0.25">
      <c r="A226" s="126"/>
      <c r="B226" s="127"/>
      <c r="C226" s="127"/>
      <c r="D226" s="127"/>
      <c r="E226" s="127"/>
      <c r="F226" s="128"/>
      <c r="G226" s="128"/>
      <c r="H226" s="128"/>
    </row>
    <row r="227" spans="1:12" x14ac:dyDescent="0.25">
      <c r="A227" s="179" t="s">
        <v>147</v>
      </c>
      <c r="B227" s="180"/>
      <c r="C227" s="180"/>
      <c r="D227" s="180"/>
      <c r="E227" s="180"/>
      <c r="F227" s="180"/>
      <c r="G227" s="180"/>
      <c r="H227" s="180"/>
    </row>
    <row r="228" spans="1:12" ht="38.25" x14ac:dyDescent="0.25">
      <c r="A228" s="58" t="s">
        <v>1</v>
      </c>
      <c r="B228" s="58" t="s">
        <v>2</v>
      </c>
      <c r="C228" s="181" t="s">
        <v>148</v>
      </c>
      <c r="D228" s="181"/>
      <c r="E228" s="58" t="s">
        <v>4</v>
      </c>
      <c r="F228" s="129" t="s">
        <v>5</v>
      </c>
      <c r="G228" s="53" t="s">
        <v>6</v>
      </c>
      <c r="H228" s="129" t="s">
        <v>7</v>
      </c>
    </row>
    <row r="229" spans="1:12" x14ac:dyDescent="0.25">
      <c r="A229" s="130" t="s">
        <v>149</v>
      </c>
      <c r="B229" s="130" t="s">
        <v>60</v>
      </c>
      <c r="C229" s="182" t="s">
        <v>61</v>
      </c>
      <c r="D229" s="182"/>
      <c r="E229" s="58" t="s">
        <v>62</v>
      </c>
      <c r="F229" s="53">
        <v>5</v>
      </c>
      <c r="G229" s="53">
        <v>6</v>
      </c>
      <c r="H229" s="53">
        <v>7</v>
      </c>
    </row>
    <row r="230" spans="1:12" x14ac:dyDescent="0.25">
      <c r="A230" s="131" t="s">
        <v>150</v>
      </c>
      <c r="B230" s="74" t="s">
        <v>10</v>
      </c>
      <c r="C230" s="175" t="s">
        <v>154</v>
      </c>
      <c r="D230" s="176"/>
      <c r="E230" s="132" t="s">
        <v>10</v>
      </c>
      <c r="F230" s="59">
        <f>-F225</f>
        <v>6703028.5799999833</v>
      </c>
      <c r="G230" s="61">
        <f>-G225</f>
        <v>15592879.890000015</v>
      </c>
      <c r="H230" s="59">
        <f>F230-G230</f>
        <v>-8889851.3100000322</v>
      </c>
    </row>
    <row r="231" spans="1:12" x14ac:dyDescent="0.25">
      <c r="A231" s="131" t="s">
        <v>151</v>
      </c>
      <c r="B231" s="74" t="s">
        <v>10</v>
      </c>
      <c r="C231" s="175" t="s">
        <v>155</v>
      </c>
      <c r="D231" s="176"/>
      <c r="E231" s="132" t="s">
        <v>10</v>
      </c>
      <c r="F231" s="59">
        <f>F230</f>
        <v>6703028.5799999833</v>
      </c>
      <c r="G231" s="61">
        <f>G230</f>
        <v>15592879.890000015</v>
      </c>
      <c r="H231" s="59">
        <f>F231-G231</f>
        <v>-8889851.3100000322</v>
      </c>
    </row>
    <row r="232" spans="1:12" x14ac:dyDescent="0.25">
      <c r="A232" s="131" t="s">
        <v>152</v>
      </c>
      <c r="B232" s="74" t="s">
        <v>10</v>
      </c>
      <c r="C232" s="175" t="s">
        <v>156</v>
      </c>
      <c r="D232" s="176"/>
      <c r="E232" s="132" t="s">
        <v>157</v>
      </c>
      <c r="F232" s="61">
        <f>-F233+F231</f>
        <v>-297396120.81999999</v>
      </c>
      <c r="G232" s="61">
        <v>-116412507.62</v>
      </c>
      <c r="H232" s="59"/>
    </row>
    <row r="233" spans="1:12" x14ac:dyDescent="0.25">
      <c r="A233" s="131" t="s">
        <v>153</v>
      </c>
      <c r="B233" s="74" t="s">
        <v>10</v>
      </c>
      <c r="C233" s="175" t="s">
        <v>156</v>
      </c>
      <c r="D233" s="176"/>
      <c r="E233" s="132" t="s">
        <v>158</v>
      </c>
      <c r="F233" s="59">
        <f>F59</f>
        <v>304099149.39999998</v>
      </c>
      <c r="G233" s="59">
        <v>132005387.51000001</v>
      </c>
      <c r="H233" s="59"/>
    </row>
  </sheetData>
  <mergeCells count="15">
    <mergeCell ref="A7:H7"/>
    <mergeCell ref="F1:H1"/>
    <mergeCell ref="F2:H2"/>
    <mergeCell ref="F3:H3"/>
    <mergeCell ref="F4:H4"/>
    <mergeCell ref="F5:H5"/>
    <mergeCell ref="C231:D231"/>
    <mergeCell ref="C232:D232"/>
    <mergeCell ref="C233:D233"/>
    <mergeCell ref="A9:H9"/>
    <mergeCell ref="A56:H56"/>
    <mergeCell ref="A227:H227"/>
    <mergeCell ref="C228:D228"/>
    <mergeCell ref="C229:D229"/>
    <mergeCell ref="C230:D230"/>
  </mergeCells>
  <pageMargins left="0.51181102362204722" right="0.31496062992125984" top="0.35433070866141736" bottom="0.35433070866141736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F252C-B297-4D87-BA51-62985976DF0E}">
  <sheetPr>
    <pageSetUpPr fitToPage="1"/>
  </sheetPr>
  <dimension ref="A1:E180"/>
  <sheetViews>
    <sheetView workbookViewId="0">
      <selection activeCell="H67" sqref="H67"/>
    </sheetView>
  </sheetViews>
  <sheetFormatPr defaultRowHeight="18.75" x14ac:dyDescent="0.3"/>
  <cols>
    <col min="1" max="1" width="35.42578125" style="134" customWidth="1"/>
    <col min="2" max="2" width="60.7109375" style="135" customWidth="1"/>
    <col min="3" max="3" width="18.42578125" style="135" customWidth="1"/>
    <col min="4" max="4" width="20.5703125" style="135" customWidth="1"/>
    <col min="5" max="5" width="16.5703125" style="135" customWidth="1"/>
  </cols>
  <sheetData>
    <row r="1" spans="1:5" ht="96.75" customHeight="1" x14ac:dyDescent="0.25">
      <c r="A1" s="187" t="s">
        <v>338</v>
      </c>
      <c r="B1" s="187"/>
      <c r="C1" s="187"/>
      <c r="D1" s="187"/>
      <c r="E1" s="187"/>
    </row>
    <row r="3" spans="1:5" x14ac:dyDescent="0.3">
      <c r="A3" s="188"/>
      <c r="B3" s="188"/>
      <c r="C3" s="188"/>
      <c r="D3" s="188"/>
    </row>
    <row r="4" spans="1:5" ht="56.25" x14ac:dyDescent="0.25">
      <c r="A4" s="136" t="s">
        <v>339</v>
      </c>
      <c r="B4" s="136" t="s">
        <v>340</v>
      </c>
      <c r="C4" s="136" t="s">
        <v>341</v>
      </c>
      <c r="D4" s="136" t="s">
        <v>342</v>
      </c>
      <c r="E4" s="136" t="s">
        <v>64</v>
      </c>
    </row>
    <row r="5" spans="1:5" x14ac:dyDescent="0.3">
      <c r="A5" s="137">
        <v>1</v>
      </c>
      <c r="B5" s="137">
        <v>2</v>
      </c>
      <c r="C5" s="137">
        <v>4</v>
      </c>
      <c r="D5" s="137">
        <v>5</v>
      </c>
      <c r="E5" s="138">
        <v>6</v>
      </c>
    </row>
    <row r="6" spans="1:5" hidden="1" x14ac:dyDescent="0.3">
      <c r="A6" s="139" t="s">
        <v>343</v>
      </c>
      <c r="B6" s="140" t="s">
        <v>344</v>
      </c>
      <c r="C6" s="141">
        <v>363954</v>
      </c>
      <c r="D6" s="141">
        <v>576041</v>
      </c>
      <c r="E6" s="142"/>
    </row>
    <row r="7" spans="1:5" hidden="1" x14ac:dyDescent="0.3">
      <c r="A7" s="139" t="s">
        <v>345</v>
      </c>
      <c r="B7" s="140" t="s">
        <v>346</v>
      </c>
      <c r="C7" s="141">
        <v>149991</v>
      </c>
      <c r="D7" s="141">
        <v>402576</v>
      </c>
      <c r="E7" s="142"/>
    </row>
    <row r="8" spans="1:5" x14ac:dyDescent="0.3">
      <c r="A8" s="139"/>
      <c r="B8" s="143" t="s">
        <v>347</v>
      </c>
      <c r="C8" s="144"/>
      <c r="D8" s="144"/>
      <c r="E8" s="145"/>
    </row>
    <row r="9" spans="1:5" x14ac:dyDescent="0.25">
      <c r="A9" s="139" t="s">
        <v>633</v>
      </c>
      <c r="B9" s="146" t="s">
        <v>348</v>
      </c>
      <c r="C9" s="147">
        <f>SUM('Отчёт об исполнении'!F13:F26)/1000</f>
        <v>52546.291219999999</v>
      </c>
      <c r="D9" s="147">
        <f>('Отчёт об исполнении'!G13+'Отчёт об исполнении'!G17+'Отчёт об исполнении'!G21+'Отчёт об исполнении'!G25)/1000</f>
        <v>36466.829089999999</v>
      </c>
      <c r="E9" s="148">
        <f>D9/C9*100</f>
        <v>69.399434752342927</v>
      </c>
    </row>
    <row r="10" spans="1:5" ht="47.25" x14ac:dyDescent="0.25">
      <c r="A10" s="139" t="s">
        <v>634</v>
      </c>
      <c r="B10" s="149" t="s">
        <v>349</v>
      </c>
      <c r="C10" s="147">
        <f>('Отчёт об исполнении'!F27+'Отчёт об исполнении'!F28+'Отчёт об исполнении'!F29+'Отчёт об исполнении'!F30)/1000</f>
        <v>3114.6</v>
      </c>
      <c r="D10" s="147">
        <f>('Отчёт об исполнении'!G27+'Отчёт об исполнении'!G28+'Отчёт об исполнении'!G29+'Отчёт об исполнении'!G30)/1000</f>
        <v>2169.60763</v>
      </c>
      <c r="E10" s="148">
        <f t="shared" ref="E10:E69" si="0">D10/C10*100</f>
        <v>69.659270211263077</v>
      </c>
    </row>
    <row r="11" spans="1:5" hidden="1" x14ac:dyDescent="0.25">
      <c r="A11" s="139" t="s">
        <v>595</v>
      </c>
      <c r="B11" s="150" t="s">
        <v>350</v>
      </c>
      <c r="C11" s="147"/>
      <c r="D11" s="147"/>
      <c r="E11" s="148" t="e">
        <f t="shared" si="0"/>
        <v>#DIV/0!</v>
      </c>
    </row>
    <row r="12" spans="1:5" ht="56.25" hidden="1" x14ac:dyDescent="0.25">
      <c r="A12" s="139" t="s">
        <v>594</v>
      </c>
      <c r="B12" s="150" t="s">
        <v>351</v>
      </c>
      <c r="C12" s="147">
        <f>'Отчёт об исполнении'!F13/1000</f>
        <v>47550.9</v>
      </c>
      <c r="D12" s="147">
        <f>'Отчёт об исполнении'!G13/1000</f>
        <v>31443.680789999999</v>
      </c>
      <c r="E12" s="148">
        <f t="shared" si="0"/>
        <v>66.126363097228435</v>
      </c>
    </row>
    <row r="13" spans="1:5" ht="75" hidden="1" x14ac:dyDescent="0.25">
      <c r="A13" s="139" t="s">
        <v>596</v>
      </c>
      <c r="B13" s="150" t="s">
        <v>352</v>
      </c>
      <c r="C13" s="147">
        <f>'Отчёт об исполнении'!F17/1000</f>
        <v>230</v>
      </c>
      <c r="D13" s="147">
        <f>'Отчёт об исполнении'!G17/1000</f>
        <v>61.688940000000002</v>
      </c>
      <c r="E13" s="148">
        <f t="shared" si="0"/>
        <v>26.821278260869569</v>
      </c>
    </row>
    <row r="14" spans="1:5" ht="131.25" hidden="1" x14ac:dyDescent="0.25">
      <c r="A14" s="139" t="s">
        <v>597</v>
      </c>
      <c r="B14" s="150" t="s">
        <v>353</v>
      </c>
      <c r="C14" s="147">
        <v>0</v>
      </c>
      <c r="D14" s="147">
        <v>0</v>
      </c>
      <c r="E14" s="148" t="e">
        <f t="shared" si="0"/>
        <v>#DIV/0!</v>
      </c>
    </row>
    <row r="15" spans="1:5" ht="131.25" hidden="1" x14ac:dyDescent="0.25">
      <c r="A15" s="139" t="s">
        <v>598</v>
      </c>
      <c r="B15" s="150" t="s">
        <v>354</v>
      </c>
      <c r="C15" s="147"/>
      <c r="D15" s="147"/>
      <c r="E15" s="148" t="e">
        <f t="shared" si="0"/>
        <v>#DIV/0!</v>
      </c>
    </row>
    <row r="16" spans="1:5" ht="75" hidden="1" x14ac:dyDescent="0.25">
      <c r="A16" s="139" t="s">
        <v>599</v>
      </c>
      <c r="B16" s="150" t="s">
        <v>355</v>
      </c>
      <c r="C16" s="147"/>
      <c r="D16" s="147"/>
      <c r="E16" s="148" t="e">
        <f t="shared" si="0"/>
        <v>#DIV/0!</v>
      </c>
    </row>
    <row r="17" spans="1:5" ht="93.75" hidden="1" x14ac:dyDescent="0.25">
      <c r="A17" s="139" t="s">
        <v>600</v>
      </c>
      <c r="B17" s="150" t="s">
        <v>356</v>
      </c>
      <c r="C17" s="147"/>
      <c r="D17" s="147"/>
      <c r="E17" s="148" t="e">
        <f t="shared" si="0"/>
        <v>#DIV/0!</v>
      </c>
    </row>
    <row r="18" spans="1:5" ht="37.5" hidden="1" x14ac:dyDescent="0.25">
      <c r="A18" s="139" t="s">
        <v>601</v>
      </c>
      <c r="B18" s="150" t="s">
        <v>357</v>
      </c>
      <c r="C18" s="147"/>
      <c r="D18" s="147"/>
      <c r="E18" s="148" t="e">
        <f t="shared" si="0"/>
        <v>#DIV/0!</v>
      </c>
    </row>
    <row r="19" spans="1:5" hidden="1" x14ac:dyDescent="0.25">
      <c r="A19" s="139" t="s">
        <v>602</v>
      </c>
      <c r="B19" s="150" t="s">
        <v>358</v>
      </c>
      <c r="C19" s="147"/>
      <c r="D19" s="147"/>
      <c r="E19" s="148" t="e">
        <f t="shared" si="0"/>
        <v>#DIV/0!</v>
      </c>
    </row>
    <row r="20" spans="1:5" x14ac:dyDescent="0.25">
      <c r="A20" s="139" t="s">
        <v>603</v>
      </c>
      <c r="B20" s="146" t="s">
        <v>359</v>
      </c>
      <c r="C20" s="147">
        <f>C21+C22</f>
        <v>27346.91705</v>
      </c>
      <c r="D20" s="147">
        <f>('Отчёт об исполнении'!G35+'Отчёт об исполнении'!G38+'Отчёт об исполнении'!G31)/1000</f>
        <v>11179.630499999999</v>
      </c>
      <c r="E20" s="148">
        <f t="shared" si="0"/>
        <v>40.8807708728542</v>
      </c>
    </row>
    <row r="21" spans="1:5" x14ac:dyDescent="0.25">
      <c r="A21" s="156" t="s">
        <v>604</v>
      </c>
      <c r="B21" s="151" t="s">
        <v>360</v>
      </c>
      <c r="C21" s="147">
        <f>('Отчёт об исполнении'!F31+'Отчёт об исполнении'!F32+'Отчёт об исполнении'!F33+'Отчёт об исполнении'!F34)/1000</f>
        <v>10014.91705</v>
      </c>
      <c r="D21" s="147">
        <f>'Отчёт об исполнении'!G31/1000</f>
        <v>1948.95135</v>
      </c>
      <c r="E21" s="148">
        <f t="shared" si="0"/>
        <v>19.460484198418797</v>
      </c>
    </row>
    <row r="22" spans="1:5" x14ac:dyDescent="0.25">
      <c r="A22" s="156" t="s">
        <v>605</v>
      </c>
      <c r="B22" s="151" t="s">
        <v>361</v>
      </c>
      <c r="C22" s="147">
        <f>('Отчёт об исполнении'!F35+'Отчёт об исполнении'!F36+'Отчёт об исполнении'!F37+'Отчёт об исполнении'!F38+'Отчёт об исполнении'!F39+'Отчёт об исполнении'!F40)/1000</f>
        <v>17332</v>
      </c>
      <c r="D22" s="147">
        <f>('Отчёт об исполнении'!G35+'Отчёт об исполнении'!G38)/1000</f>
        <v>9230.6791499999999</v>
      </c>
      <c r="E22" s="148">
        <f t="shared" si="0"/>
        <v>53.258014943457191</v>
      </c>
    </row>
    <row r="23" spans="1:5" hidden="1" x14ac:dyDescent="0.25">
      <c r="A23" s="139" t="s">
        <v>606</v>
      </c>
      <c r="B23" s="150" t="s">
        <v>362</v>
      </c>
      <c r="C23" s="147"/>
      <c r="D23" s="147"/>
      <c r="E23" s="148" t="e">
        <f t="shared" si="0"/>
        <v>#DIV/0!</v>
      </c>
    </row>
    <row r="24" spans="1:5" ht="37.5" hidden="1" x14ac:dyDescent="0.25">
      <c r="A24" s="139" t="s">
        <v>607</v>
      </c>
      <c r="B24" s="150" t="s">
        <v>363</v>
      </c>
      <c r="C24" s="147"/>
      <c r="D24" s="147"/>
      <c r="E24" s="148" t="e">
        <f t="shared" si="0"/>
        <v>#DIV/0!</v>
      </c>
    </row>
    <row r="25" spans="1:5" hidden="1" x14ac:dyDescent="0.25">
      <c r="A25" s="139" t="s">
        <v>608</v>
      </c>
      <c r="B25" s="150" t="s">
        <v>364</v>
      </c>
      <c r="C25" s="147"/>
      <c r="D25" s="147"/>
      <c r="E25" s="148" t="e">
        <f t="shared" si="0"/>
        <v>#DIV/0!</v>
      </c>
    </row>
    <row r="26" spans="1:5" hidden="1" x14ac:dyDescent="0.25">
      <c r="A26" s="139" t="s">
        <v>608</v>
      </c>
      <c r="B26" s="150" t="s">
        <v>364</v>
      </c>
      <c r="C26" s="147"/>
      <c r="D26" s="147"/>
      <c r="E26" s="148" t="e">
        <f t="shared" si="0"/>
        <v>#DIV/0!</v>
      </c>
    </row>
    <row r="27" spans="1:5" ht="56.25" hidden="1" x14ac:dyDescent="0.25">
      <c r="A27" s="139" t="s">
        <v>609</v>
      </c>
      <c r="B27" s="150" t="s">
        <v>365</v>
      </c>
      <c r="C27" s="147"/>
      <c r="D27" s="147"/>
      <c r="E27" s="148" t="e">
        <f t="shared" si="0"/>
        <v>#DIV/0!</v>
      </c>
    </row>
    <row r="28" spans="1:5" ht="75" hidden="1" x14ac:dyDescent="0.25">
      <c r="A28" s="139" t="s">
        <v>610</v>
      </c>
      <c r="B28" s="150" t="s">
        <v>366</v>
      </c>
      <c r="C28" s="147"/>
      <c r="D28" s="147"/>
      <c r="E28" s="148" t="e">
        <f t="shared" si="0"/>
        <v>#DIV/0!</v>
      </c>
    </row>
    <row r="29" spans="1:5" ht="56.25" hidden="1" x14ac:dyDescent="0.25">
      <c r="A29" s="139" t="s">
        <v>611</v>
      </c>
      <c r="B29" s="150" t="s">
        <v>367</v>
      </c>
      <c r="C29" s="147"/>
      <c r="D29" s="147"/>
      <c r="E29" s="148" t="e">
        <f t="shared" si="0"/>
        <v>#DIV/0!</v>
      </c>
    </row>
    <row r="30" spans="1:5" ht="112.5" hidden="1" x14ac:dyDescent="0.25">
      <c r="A30" s="139" t="s">
        <v>612</v>
      </c>
      <c r="B30" s="150" t="s">
        <v>368</v>
      </c>
      <c r="C30" s="147"/>
      <c r="D30" s="147"/>
      <c r="E30" s="148" t="e">
        <f t="shared" si="0"/>
        <v>#DIV/0!</v>
      </c>
    </row>
    <row r="31" spans="1:5" ht="75" hidden="1" x14ac:dyDescent="0.25">
      <c r="A31" s="139" t="s">
        <v>613</v>
      </c>
      <c r="B31" s="150" t="s">
        <v>369</v>
      </c>
      <c r="C31" s="147"/>
      <c r="D31" s="147"/>
      <c r="E31" s="148" t="e">
        <f t="shared" si="0"/>
        <v>#DIV/0!</v>
      </c>
    </row>
    <row r="32" spans="1:5" ht="56.25" hidden="1" x14ac:dyDescent="0.25">
      <c r="A32" s="139" t="s">
        <v>614</v>
      </c>
      <c r="B32" s="150" t="s">
        <v>370</v>
      </c>
      <c r="C32" s="147"/>
      <c r="D32" s="147"/>
      <c r="E32" s="148" t="e">
        <f t="shared" si="0"/>
        <v>#DIV/0!</v>
      </c>
    </row>
    <row r="33" spans="1:5" ht="112.5" hidden="1" x14ac:dyDescent="0.25">
      <c r="A33" s="139" t="s">
        <v>615</v>
      </c>
      <c r="B33" s="150" t="s">
        <v>371</v>
      </c>
      <c r="C33" s="147"/>
      <c r="D33" s="147"/>
      <c r="E33" s="148" t="e">
        <f t="shared" si="0"/>
        <v>#DIV/0!</v>
      </c>
    </row>
    <row r="34" spans="1:5" ht="37.5" hidden="1" x14ac:dyDescent="0.25">
      <c r="A34" s="139" t="s">
        <v>616</v>
      </c>
      <c r="B34" s="150" t="s">
        <v>372</v>
      </c>
      <c r="C34" s="147"/>
      <c r="D34" s="147"/>
      <c r="E34" s="148" t="e">
        <f t="shared" si="0"/>
        <v>#DIV/0!</v>
      </c>
    </row>
    <row r="35" spans="1:5" ht="37.5" hidden="1" x14ac:dyDescent="0.25">
      <c r="A35" s="139" t="s">
        <v>617</v>
      </c>
      <c r="B35" s="150" t="s">
        <v>373</v>
      </c>
      <c r="C35" s="147"/>
      <c r="D35" s="147"/>
      <c r="E35" s="148" t="e">
        <f t="shared" si="0"/>
        <v>#DIV/0!</v>
      </c>
    </row>
    <row r="36" spans="1:5" ht="37.5" hidden="1" x14ac:dyDescent="0.25">
      <c r="A36" s="139" t="s">
        <v>374</v>
      </c>
      <c r="B36" s="150" t="s">
        <v>375</v>
      </c>
      <c r="C36" s="147"/>
      <c r="D36" s="147"/>
      <c r="E36" s="148" t="e">
        <f t="shared" si="0"/>
        <v>#DIV/0!</v>
      </c>
    </row>
    <row r="37" spans="1:5" hidden="1" x14ac:dyDescent="0.25">
      <c r="A37" s="139" t="s">
        <v>376</v>
      </c>
      <c r="B37" s="150" t="s">
        <v>377</v>
      </c>
      <c r="C37" s="147"/>
      <c r="D37" s="147"/>
      <c r="E37" s="148" t="e">
        <f t="shared" si="0"/>
        <v>#DIV/0!</v>
      </c>
    </row>
    <row r="38" spans="1:5" ht="47.25" x14ac:dyDescent="0.25">
      <c r="A38" s="139" t="s">
        <v>618</v>
      </c>
      <c r="B38" s="152" t="s">
        <v>378</v>
      </c>
      <c r="C38" s="147">
        <f>('Отчёт об исполнении'!F41+'Отчёт об исполнении'!F42+'Отчёт об исполнении'!F43+'Отчёт об исполнении'!F44+'Отчёт об исполнении'!F45)/1000</f>
        <v>8325.6</v>
      </c>
      <c r="D38" s="147">
        <f>('Отчёт об исполнении'!G41+'Отчёт об исполнении'!G43+'Отчёт об исполнении'!G44)/1000</f>
        <v>5654.093100000001</v>
      </c>
      <c r="E38" s="148">
        <f t="shared" si="0"/>
        <v>67.912139665609701</v>
      </c>
    </row>
    <row r="39" spans="1:5" ht="31.5" x14ac:dyDescent="0.25">
      <c r="A39" s="139" t="s">
        <v>619</v>
      </c>
      <c r="B39" s="149" t="s">
        <v>379</v>
      </c>
      <c r="C39" s="147">
        <f>('Отчёт об исполнении'!F46+'Отчёт об исполнении'!F47)/1000</f>
        <v>473.68857000000003</v>
      </c>
      <c r="D39" s="147">
        <f>('Отчёт об исполнении'!G46+'Отчёт об исполнении'!G47)/1000</f>
        <v>463.94036</v>
      </c>
      <c r="E39" s="148">
        <f t="shared" si="0"/>
        <v>97.942063495431171</v>
      </c>
    </row>
    <row r="40" spans="1:5" ht="47.25" hidden="1" x14ac:dyDescent="0.25">
      <c r="A40" s="139" t="s">
        <v>620</v>
      </c>
      <c r="B40" s="153" t="s">
        <v>380</v>
      </c>
      <c r="C40" s="147"/>
      <c r="D40" s="147"/>
      <c r="E40" s="148" t="e">
        <f t="shared" si="0"/>
        <v>#DIV/0!</v>
      </c>
    </row>
    <row r="41" spans="1:5" ht="31.5" hidden="1" x14ac:dyDescent="0.25">
      <c r="A41" s="139" t="s">
        <v>621</v>
      </c>
      <c r="B41" s="153" t="s">
        <v>381</v>
      </c>
      <c r="C41" s="147"/>
      <c r="D41" s="147"/>
      <c r="E41" s="148" t="e">
        <f t="shared" si="0"/>
        <v>#DIV/0!</v>
      </c>
    </row>
    <row r="42" spans="1:5" hidden="1" x14ac:dyDescent="0.25">
      <c r="A42" s="139" t="s">
        <v>622</v>
      </c>
      <c r="B42" s="153" t="s">
        <v>382</v>
      </c>
      <c r="C42" s="147"/>
      <c r="D42" s="147"/>
      <c r="E42" s="148" t="e">
        <f t="shared" si="0"/>
        <v>#DIV/0!</v>
      </c>
    </row>
    <row r="43" spans="1:5" ht="31.5" hidden="1" x14ac:dyDescent="0.25">
      <c r="A43" s="139" t="s">
        <v>623</v>
      </c>
      <c r="B43" s="153" t="s">
        <v>383</v>
      </c>
      <c r="C43" s="147"/>
      <c r="D43" s="147"/>
      <c r="E43" s="148" t="e">
        <f t="shared" si="0"/>
        <v>#DIV/0!</v>
      </c>
    </row>
    <row r="44" spans="1:5" ht="31.5" hidden="1" x14ac:dyDescent="0.25">
      <c r="A44" s="139" t="s">
        <v>624</v>
      </c>
      <c r="B44" s="153" t="s">
        <v>384</v>
      </c>
      <c r="C44" s="147"/>
      <c r="D44" s="147"/>
      <c r="E44" s="148" t="e">
        <f t="shared" si="0"/>
        <v>#DIV/0!</v>
      </c>
    </row>
    <row r="45" spans="1:5" ht="47.25" hidden="1" x14ac:dyDescent="0.25">
      <c r="A45" s="139" t="s">
        <v>625</v>
      </c>
      <c r="B45" s="153" t="s">
        <v>385</v>
      </c>
      <c r="C45" s="147"/>
      <c r="D45" s="147"/>
      <c r="E45" s="148" t="e">
        <f t="shared" si="0"/>
        <v>#DIV/0!</v>
      </c>
    </row>
    <row r="46" spans="1:5" ht="31.5" hidden="1" x14ac:dyDescent="0.25">
      <c r="A46" s="139" t="s">
        <v>626</v>
      </c>
      <c r="B46" s="153" t="s">
        <v>386</v>
      </c>
      <c r="C46" s="147"/>
      <c r="D46" s="147"/>
      <c r="E46" s="148" t="e">
        <f t="shared" si="0"/>
        <v>#DIV/0!</v>
      </c>
    </row>
    <row r="47" spans="1:5" ht="78.75" hidden="1" x14ac:dyDescent="0.25">
      <c r="A47" s="139" t="s">
        <v>627</v>
      </c>
      <c r="B47" s="153" t="s">
        <v>387</v>
      </c>
      <c r="C47" s="147"/>
      <c r="D47" s="147"/>
      <c r="E47" s="148" t="e">
        <f t="shared" si="0"/>
        <v>#DIV/0!</v>
      </c>
    </row>
    <row r="48" spans="1:5" ht="78.75" hidden="1" x14ac:dyDescent="0.25">
      <c r="A48" s="139" t="s">
        <v>628</v>
      </c>
      <c r="B48" s="153" t="s">
        <v>388</v>
      </c>
      <c r="C48" s="147"/>
      <c r="D48" s="147"/>
      <c r="E48" s="148" t="e">
        <f t="shared" si="0"/>
        <v>#DIV/0!</v>
      </c>
    </row>
    <row r="49" spans="1:5" ht="78.75" hidden="1" x14ac:dyDescent="0.25">
      <c r="A49" s="139" t="s">
        <v>629</v>
      </c>
      <c r="B49" s="153" t="s">
        <v>389</v>
      </c>
      <c r="C49" s="147"/>
      <c r="D49" s="147"/>
      <c r="E49" s="148" t="e">
        <f t="shared" si="0"/>
        <v>#DIV/0!</v>
      </c>
    </row>
    <row r="50" spans="1:5" ht="78.75" hidden="1" x14ac:dyDescent="0.25">
      <c r="A50" s="139" t="s">
        <v>630</v>
      </c>
      <c r="B50" s="153" t="s">
        <v>390</v>
      </c>
      <c r="C50" s="147"/>
      <c r="D50" s="147"/>
      <c r="E50" s="148" t="e">
        <f t="shared" si="0"/>
        <v>#DIV/0!</v>
      </c>
    </row>
    <row r="51" spans="1:5" ht="31.5" hidden="1" x14ac:dyDescent="0.25">
      <c r="A51" s="139" t="s">
        <v>631</v>
      </c>
      <c r="B51" s="153" t="s">
        <v>391</v>
      </c>
      <c r="C51" s="147"/>
      <c r="D51" s="147"/>
      <c r="E51" s="148" t="e">
        <f t="shared" si="0"/>
        <v>#DIV/0!</v>
      </c>
    </row>
    <row r="52" spans="1:5" ht="47.25" hidden="1" x14ac:dyDescent="0.25">
      <c r="A52" s="139" t="s">
        <v>632</v>
      </c>
      <c r="B52" s="153" t="s">
        <v>392</v>
      </c>
      <c r="C52" s="147"/>
      <c r="D52" s="147"/>
      <c r="E52" s="148" t="e">
        <f t="shared" si="0"/>
        <v>#DIV/0!</v>
      </c>
    </row>
    <row r="53" spans="1:5" ht="63" hidden="1" x14ac:dyDescent="0.25">
      <c r="A53" s="139" t="s">
        <v>393</v>
      </c>
      <c r="B53" s="153" t="s">
        <v>394</v>
      </c>
      <c r="C53" s="147"/>
      <c r="D53" s="147"/>
      <c r="E53" s="148" t="e">
        <f t="shared" si="0"/>
        <v>#DIV/0!</v>
      </c>
    </row>
    <row r="54" spans="1:5" hidden="1" x14ac:dyDescent="0.25">
      <c r="A54" s="139" t="s">
        <v>395</v>
      </c>
      <c r="B54" s="153" t="s">
        <v>396</v>
      </c>
      <c r="C54" s="147"/>
      <c r="D54" s="147"/>
      <c r="E54" s="148" t="e">
        <f t="shared" si="0"/>
        <v>#DIV/0!</v>
      </c>
    </row>
    <row r="55" spans="1:5" ht="31.5" hidden="1" x14ac:dyDescent="0.25">
      <c r="A55" s="139" t="s">
        <v>397</v>
      </c>
      <c r="B55" s="153" t="s">
        <v>398</v>
      </c>
      <c r="C55" s="147"/>
      <c r="D55" s="147"/>
      <c r="E55" s="148" t="e">
        <f t="shared" si="0"/>
        <v>#DIV/0!</v>
      </c>
    </row>
    <row r="56" spans="1:5" ht="47.25" hidden="1" x14ac:dyDescent="0.25">
      <c r="A56" s="139" t="s">
        <v>397</v>
      </c>
      <c r="B56" s="153" t="s">
        <v>399</v>
      </c>
      <c r="C56" s="147"/>
      <c r="D56" s="147"/>
      <c r="E56" s="148" t="e">
        <f t="shared" si="0"/>
        <v>#DIV/0!</v>
      </c>
    </row>
    <row r="57" spans="1:5" ht="47.25" hidden="1" x14ac:dyDescent="0.25">
      <c r="A57" s="139" t="s">
        <v>397</v>
      </c>
      <c r="B57" s="153" t="s">
        <v>400</v>
      </c>
      <c r="C57" s="147"/>
      <c r="D57" s="147"/>
      <c r="E57" s="148" t="e">
        <f t="shared" si="0"/>
        <v>#DIV/0!</v>
      </c>
    </row>
    <row r="58" spans="1:5" ht="31.5" hidden="1" x14ac:dyDescent="0.25">
      <c r="A58" s="139" t="s">
        <v>401</v>
      </c>
      <c r="B58" s="153" t="s">
        <v>402</v>
      </c>
      <c r="C58" s="147"/>
      <c r="D58" s="147"/>
      <c r="E58" s="148" t="e">
        <f t="shared" si="0"/>
        <v>#DIV/0!</v>
      </c>
    </row>
    <row r="59" spans="1:5" ht="47.25" hidden="1" x14ac:dyDescent="0.25">
      <c r="A59" s="139" t="s">
        <v>403</v>
      </c>
      <c r="B59" s="153" t="s">
        <v>404</v>
      </c>
      <c r="C59" s="147"/>
      <c r="D59" s="147"/>
      <c r="E59" s="148" t="e">
        <f t="shared" si="0"/>
        <v>#DIV/0!</v>
      </c>
    </row>
    <row r="60" spans="1:5" hidden="1" x14ac:dyDescent="0.25">
      <c r="A60" s="139" t="s">
        <v>405</v>
      </c>
      <c r="B60" s="153" t="s">
        <v>406</v>
      </c>
      <c r="C60" s="147"/>
      <c r="D60" s="147"/>
      <c r="E60" s="148" t="e">
        <f t="shared" si="0"/>
        <v>#DIV/0!</v>
      </c>
    </row>
    <row r="61" spans="1:5" ht="31.5" hidden="1" x14ac:dyDescent="0.25">
      <c r="A61" s="139" t="s">
        <v>405</v>
      </c>
      <c r="B61" s="153" t="s">
        <v>407</v>
      </c>
      <c r="C61" s="147"/>
      <c r="D61" s="147"/>
      <c r="E61" s="148" t="e">
        <f t="shared" si="0"/>
        <v>#DIV/0!</v>
      </c>
    </row>
    <row r="62" spans="1:5" ht="31.5" hidden="1" x14ac:dyDescent="0.25">
      <c r="A62" s="139" t="s">
        <v>405</v>
      </c>
      <c r="B62" s="153" t="s">
        <v>408</v>
      </c>
      <c r="C62" s="147"/>
      <c r="D62" s="147"/>
      <c r="E62" s="148" t="e">
        <f t="shared" si="0"/>
        <v>#DIV/0!</v>
      </c>
    </row>
    <row r="63" spans="1:5" hidden="1" x14ac:dyDescent="0.25">
      <c r="A63" s="139" t="s">
        <v>405</v>
      </c>
      <c r="B63" s="153" t="s">
        <v>409</v>
      </c>
      <c r="C63" s="147"/>
      <c r="D63" s="147"/>
      <c r="E63" s="148" t="e">
        <f t="shared" si="0"/>
        <v>#DIV/0!</v>
      </c>
    </row>
    <row r="64" spans="1:5" hidden="1" x14ac:dyDescent="0.25">
      <c r="A64" s="139" t="s">
        <v>405</v>
      </c>
      <c r="B64" s="153" t="s">
        <v>410</v>
      </c>
      <c r="C64" s="147"/>
      <c r="D64" s="147"/>
      <c r="E64" s="148" t="e">
        <f t="shared" si="0"/>
        <v>#DIV/0!</v>
      </c>
    </row>
    <row r="65" spans="1:5" ht="31.5" hidden="1" x14ac:dyDescent="0.25">
      <c r="A65" s="139" t="s">
        <v>405</v>
      </c>
      <c r="B65" s="153" t="s">
        <v>411</v>
      </c>
      <c r="C65" s="147"/>
      <c r="D65" s="147"/>
      <c r="E65" s="148" t="e">
        <f t="shared" si="0"/>
        <v>#DIV/0!</v>
      </c>
    </row>
    <row r="66" spans="1:5" ht="31.5" hidden="1" x14ac:dyDescent="0.25">
      <c r="A66" s="139" t="s">
        <v>405</v>
      </c>
      <c r="B66" s="153" t="s">
        <v>412</v>
      </c>
      <c r="C66" s="147"/>
      <c r="D66" s="147"/>
      <c r="E66" s="148" t="e">
        <f t="shared" si="0"/>
        <v>#DIV/0!</v>
      </c>
    </row>
    <row r="67" spans="1:5" ht="31.5" x14ac:dyDescent="0.25">
      <c r="A67" s="139" t="s">
        <v>590</v>
      </c>
      <c r="B67" s="153" t="s">
        <v>413</v>
      </c>
      <c r="C67" s="147">
        <f>('Отчёт об исполнении'!F48+'Отчёт об исполнении'!F49+'Отчёт об исполнении'!F50)/1000</f>
        <v>2970.6239799999998</v>
      </c>
      <c r="D67" s="147">
        <f>('Отчёт об исполнении'!G48+'Отчёт об исполнении'!G49)/1000</f>
        <v>2970.6239799999998</v>
      </c>
      <c r="E67" s="148">
        <f t="shared" si="0"/>
        <v>100</v>
      </c>
    </row>
    <row r="68" spans="1:5" ht="31.5" x14ac:dyDescent="0.25">
      <c r="A68" s="139" t="s">
        <v>591</v>
      </c>
      <c r="B68" s="154" t="s">
        <v>414</v>
      </c>
      <c r="C68" s="147">
        <f>('Отчёт об исполнении'!F51+'Отчёт об исполнении'!F52)/1000</f>
        <v>0</v>
      </c>
      <c r="D68" s="147">
        <f>'Отчёт об исполнении'!G51/1000</f>
        <v>-3</v>
      </c>
      <c r="E68" s="148"/>
    </row>
    <row r="69" spans="1:5" ht="47.25" x14ac:dyDescent="0.25">
      <c r="A69" s="139" t="s">
        <v>592</v>
      </c>
      <c r="B69" s="152" t="s">
        <v>415</v>
      </c>
      <c r="C69" s="147">
        <f>('Отчёт об исполнении'!F53+'Отчёт об исполнении'!F54)/1000</f>
        <v>202618.4</v>
      </c>
      <c r="D69" s="147">
        <f>('Отчёт об исполнении'!G53+'Отчёт об исполнении'!G54)/1000</f>
        <v>32380.684069999999</v>
      </c>
      <c r="E69" s="148">
        <f t="shared" si="0"/>
        <v>15.981117247989324</v>
      </c>
    </row>
    <row r="70" spans="1:5" ht="47.25" x14ac:dyDescent="0.25">
      <c r="A70" s="139" t="s">
        <v>593</v>
      </c>
      <c r="B70" s="155" t="s">
        <v>416</v>
      </c>
      <c r="C70" s="147">
        <f>'Отчёт об исполнении'!F55</f>
        <v>0</v>
      </c>
      <c r="D70" s="147">
        <f>'Отчёт об исполнении'!G55/1000</f>
        <v>-7245.5238399999998</v>
      </c>
      <c r="E70" s="148">
        <v>0</v>
      </c>
    </row>
    <row r="71" spans="1:5" ht="56.25" hidden="1" x14ac:dyDescent="0.25">
      <c r="A71" s="139" t="s">
        <v>417</v>
      </c>
      <c r="B71" s="150" t="s">
        <v>418</v>
      </c>
      <c r="C71" s="147"/>
      <c r="D71" s="147">
        <f>SUM(D9:D70)</f>
        <v>126721.88512000001</v>
      </c>
      <c r="E71" s="148" t="e">
        <f t="shared" ref="E71:E83" si="1">D71/C71*100</f>
        <v>#DIV/0!</v>
      </c>
    </row>
    <row r="72" spans="1:5" ht="37.5" hidden="1" x14ac:dyDescent="0.25">
      <c r="A72" s="139" t="s">
        <v>419</v>
      </c>
      <c r="B72" s="150" t="s">
        <v>420</v>
      </c>
      <c r="C72" s="147"/>
      <c r="D72" s="147"/>
      <c r="E72" s="148" t="e">
        <f t="shared" si="1"/>
        <v>#DIV/0!</v>
      </c>
    </row>
    <row r="73" spans="1:5" hidden="1" x14ac:dyDescent="0.25">
      <c r="A73" s="139" t="s">
        <v>421</v>
      </c>
      <c r="B73" s="150" t="s">
        <v>422</v>
      </c>
      <c r="C73" s="147"/>
      <c r="D73" s="147"/>
      <c r="E73" s="148" t="e">
        <f t="shared" si="1"/>
        <v>#DIV/0!</v>
      </c>
    </row>
    <row r="74" spans="1:5" ht="37.5" hidden="1" x14ac:dyDescent="0.25">
      <c r="A74" s="139" t="s">
        <v>423</v>
      </c>
      <c r="B74" s="150" t="s">
        <v>424</v>
      </c>
      <c r="C74" s="147"/>
      <c r="D74" s="147"/>
      <c r="E74" s="148" t="e">
        <f t="shared" si="1"/>
        <v>#DIV/0!</v>
      </c>
    </row>
    <row r="75" spans="1:5" ht="75" hidden="1" x14ac:dyDescent="0.25">
      <c r="A75" s="139" t="s">
        <v>425</v>
      </c>
      <c r="B75" s="150" t="s">
        <v>426</v>
      </c>
      <c r="C75" s="147"/>
      <c r="D75" s="147"/>
      <c r="E75" s="148" t="e">
        <f t="shared" si="1"/>
        <v>#DIV/0!</v>
      </c>
    </row>
    <row r="76" spans="1:5" ht="93.75" hidden="1" x14ac:dyDescent="0.25">
      <c r="A76" s="139" t="s">
        <v>427</v>
      </c>
      <c r="B76" s="150" t="s">
        <v>428</v>
      </c>
      <c r="C76" s="147"/>
      <c r="D76" s="147"/>
      <c r="E76" s="148" t="e">
        <f t="shared" si="1"/>
        <v>#DIV/0!</v>
      </c>
    </row>
    <row r="77" spans="1:5" ht="37.5" hidden="1" x14ac:dyDescent="0.25">
      <c r="A77" s="139" t="s">
        <v>429</v>
      </c>
      <c r="B77" s="150" t="s">
        <v>430</v>
      </c>
      <c r="C77" s="147"/>
      <c r="D77" s="147"/>
      <c r="E77" s="148" t="e">
        <f t="shared" si="1"/>
        <v>#DIV/0!</v>
      </c>
    </row>
    <row r="78" spans="1:5" ht="75" hidden="1" x14ac:dyDescent="0.25">
      <c r="A78" s="139" t="s">
        <v>431</v>
      </c>
      <c r="B78" s="150" t="s">
        <v>432</v>
      </c>
      <c r="C78" s="147"/>
      <c r="D78" s="147"/>
      <c r="E78" s="148" t="e">
        <f t="shared" si="1"/>
        <v>#DIV/0!</v>
      </c>
    </row>
    <row r="79" spans="1:5" ht="75" hidden="1" x14ac:dyDescent="0.25">
      <c r="A79" s="139" t="s">
        <v>433</v>
      </c>
      <c r="B79" s="150" t="s">
        <v>434</v>
      </c>
      <c r="C79" s="147"/>
      <c r="D79" s="147"/>
      <c r="E79" s="148" t="e">
        <f t="shared" si="1"/>
        <v>#DIV/0!</v>
      </c>
    </row>
    <row r="80" spans="1:5" ht="37.5" hidden="1" x14ac:dyDescent="0.25">
      <c r="A80" s="139" t="s">
        <v>435</v>
      </c>
      <c r="B80" s="150" t="s">
        <v>436</v>
      </c>
      <c r="C80" s="147"/>
      <c r="D80" s="147"/>
      <c r="E80" s="148" t="e">
        <f t="shared" si="1"/>
        <v>#DIV/0!</v>
      </c>
    </row>
    <row r="81" spans="1:5" hidden="1" x14ac:dyDescent="0.25">
      <c r="A81" s="139" t="s">
        <v>437</v>
      </c>
      <c r="B81" s="150" t="s">
        <v>438</v>
      </c>
      <c r="C81" s="147"/>
      <c r="D81" s="147"/>
      <c r="E81" s="148" t="e">
        <f t="shared" si="1"/>
        <v>#DIV/0!</v>
      </c>
    </row>
    <row r="82" spans="1:5" hidden="1" x14ac:dyDescent="0.25">
      <c r="A82" s="139" t="s">
        <v>439</v>
      </c>
      <c r="B82" s="150" t="s">
        <v>440</v>
      </c>
      <c r="C82" s="147"/>
      <c r="D82" s="147"/>
      <c r="E82" s="148" t="e">
        <f t="shared" si="1"/>
        <v>#DIV/0!</v>
      </c>
    </row>
    <row r="83" spans="1:5" x14ac:dyDescent="0.25">
      <c r="A83" s="156"/>
      <c r="B83" s="143" t="s">
        <v>441</v>
      </c>
      <c r="C83" s="157">
        <f>C9+C10+C20+C38+C39+C69+C68+C67</f>
        <v>297396.12081999995</v>
      </c>
      <c r="D83" s="157">
        <f>D9+D10+D20+D38+D39+D69+D70+D68+D67</f>
        <v>84036.884890000001</v>
      </c>
      <c r="E83" s="158">
        <f t="shared" si="1"/>
        <v>28.257559196901433</v>
      </c>
    </row>
    <row r="84" spans="1:5" x14ac:dyDescent="0.25">
      <c r="A84" s="156"/>
      <c r="B84" s="143"/>
      <c r="C84" s="157"/>
      <c r="D84" s="157"/>
      <c r="E84" s="148"/>
    </row>
    <row r="85" spans="1:5" x14ac:dyDescent="0.25">
      <c r="A85" s="156"/>
      <c r="B85" s="143" t="s">
        <v>442</v>
      </c>
      <c r="C85" s="157"/>
      <c r="D85" s="157"/>
      <c r="E85" s="148"/>
    </row>
    <row r="86" spans="1:5" x14ac:dyDescent="0.25">
      <c r="A86" s="139" t="s">
        <v>443</v>
      </c>
      <c r="B86" s="153" t="s">
        <v>66</v>
      </c>
      <c r="C86" s="147">
        <f>'Отчёт об исполнении'!F60/1000</f>
        <v>68365.956030000001</v>
      </c>
      <c r="D86" s="147">
        <f>'Отчёт об исполнении'!G60/1000</f>
        <v>46093.075499999999</v>
      </c>
      <c r="E86" s="158">
        <f>D86/C86*100</f>
        <v>67.421094030739027</v>
      </c>
    </row>
    <row r="87" spans="1:5" ht="56.25" hidden="1" x14ac:dyDescent="0.25">
      <c r="A87" s="139" t="s">
        <v>444</v>
      </c>
      <c r="B87" s="150" t="s">
        <v>445</v>
      </c>
      <c r="C87" s="147"/>
      <c r="D87" s="147"/>
      <c r="E87" s="148" t="e">
        <f t="shared" ref="E87:E135" si="2">D87/C87*100</f>
        <v>#DIV/0!</v>
      </c>
    </row>
    <row r="88" spans="1:5" ht="75" hidden="1" x14ac:dyDescent="0.25">
      <c r="A88" s="139" t="s">
        <v>446</v>
      </c>
      <c r="B88" s="150" t="s">
        <v>447</v>
      </c>
      <c r="C88" s="147"/>
      <c r="D88" s="147"/>
      <c r="E88" s="148" t="e">
        <f t="shared" si="2"/>
        <v>#DIV/0!</v>
      </c>
    </row>
    <row r="89" spans="1:5" hidden="1" x14ac:dyDescent="0.25">
      <c r="A89" s="139" t="s">
        <v>448</v>
      </c>
      <c r="B89" s="150" t="s">
        <v>449</v>
      </c>
      <c r="C89" s="147"/>
      <c r="D89" s="147"/>
      <c r="E89" s="148" t="e">
        <f t="shared" si="2"/>
        <v>#DIV/0!</v>
      </c>
    </row>
    <row r="90" spans="1:5" ht="56.25" hidden="1" x14ac:dyDescent="0.25">
      <c r="A90" s="139" t="s">
        <v>450</v>
      </c>
      <c r="B90" s="150" t="s">
        <v>451</v>
      </c>
      <c r="C90" s="147"/>
      <c r="D90" s="147"/>
      <c r="E90" s="148" t="e">
        <f t="shared" si="2"/>
        <v>#DIV/0!</v>
      </c>
    </row>
    <row r="91" spans="1:5" ht="37.5" hidden="1" x14ac:dyDescent="0.25">
      <c r="A91" s="139" t="s">
        <v>452</v>
      </c>
      <c r="B91" s="150" t="s">
        <v>453</v>
      </c>
      <c r="C91" s="147"/>
      <c r="D91" s="147"/>
      <c r="E91" s="148" t="e">
        <f t="shared" si="2"/>
        <v>#DIV/0!</v>
      </c>
    </row>
    <row r="92" spans="1:5" hidden="1" x14ac:dyDescent="0.25">
      <c r="A92" s="139" t="s">
        <v>454</v>
      </c>
      <c r="B92" s="150" t="s">
        <v>455</v>
      </c>
      <c r="C92" s="147"/>
      <c r="D92" s="147"/>
      <c r="E92" s="148" t="e">
        <f t="shared" si="2"/>
        <v>#DIV/0!</v>
      </c>
    </row>
    <row r="93" spans="1:5" hidden="1" x14ac:dyDescent="0.25">
      <c r="A93" s="139" t="s">
        <v>456</v>
      </c>
      <c r="B93" s="150" t="s">
        <v>457</v>
      </c>
      <c r="C93" s="147"/>
      <c r="D93" s="147"/>
      <c r="E93" s="148" t="e">
        <f t="shared" si="2"/>
        <v>#DIV/0!</v>
      </c>
    </row>
    <row r="94" spans="1:5" x14ac:dyDescent="0.25">
      <c r="A94" s="139" t="s">
        <v>458</v>
      </c>
      <c r="B94" s="153" t="s">
        <v>94</v>
      </c>
      <c r="C94" s="147">
        <f>'Отчёт об исполнении'!F92/1000</f>
        <v>582.79999999999995</v>
      </c>
      <c r="D94" s="147">
        <f>'Отчёт об исполнении'!G92/1000</f>
        <v>385.97856000000002</v>
      </c>
      <c r="E94" s="158">
        <f t="shared" si="2"/>
        <v>66.228304735758414</v>
      </c>
    </row>
    <row r="95" spans="1:5" hidden="1" x14ac:dyDescent="0.25">
      <c r="A95" s="139" t="s">
        <v>459</v>
      </c>
      <c r="B95" s="153" t="s">
        <v>460</v>
      </c>
      <c r="C95" s="147"/>
      <c r="D95" s="147"/>
      <c r="E95" s="148" t="e">
        <f t="shared" si="2"/>
        <v>#DIV/0!</v>
      </c>
    </row>
    <row r="96" spans="1:5" ht="31.5" x14ac:dyDescent="0.25">
      <c r="A96" s="139" t="s">
        <v>461</v>
      </c>
      <c r="B96" s="153" t="s">
        <v>98</v>
      </c>
      <c r="C96" s="147">
        <f>'Отчёт об исполнении'!F101/1000</f>
        <v>247.69</v>
      </c>
      <c r="D96" s="147">
        <f>'Отчёт об исполнении'!G101/1000</f>
        <v>74.31</v>
      </c>
      <c r="E96" s="158">
        <f t="shared" si="2"/>
        <v>30.001211191408615</v>
      </c>
    </row>
    <row r="97" spans="1:5" hidden="1" x14ac:dyDescent="0.25">
      <c r="A97" s="139" t="s">
        <v>462</v>
      </c>
      <c r="B97" s="153" t="s">
        <v>463</v>
      </c>
      <c r="C97" s="147"/>
      <c r="D97" s="147"/>
      <c r="E97" s="148" t="e">
        <f t="shared" si="2"/>
        <v>#DIV/0!</v>
      </c>
    </row>
    <row r="98" spans="1:5" ht="47.25" hidden="1" x14ac:dyDescent="0.25">
      <c r="A98" s="139" t="s">
        <v>464</v>
      </c>
      <c r="B98" s="153" t="s">
        <v>465</v>
      </c>
      <c r="C98" s="147"/>
      <c r="D98" s="147"/>
      <c r="E98" s="148" t="e">
        <f t="shared" si="2"/>
        <v>#DIV/0!</v>
      </c>
    </row>
    <row r="99" spans="1:5" hidden="1" x14ac:dyDescent="0.25">
      <c r="A99" s="139" t="s">
        <v>466</v>
      </c>
      <c r="B99" s="153" t="s">
        <v>467</v>
      </c>
      <c r="C99" s="147"/>
      <c r="D99" s="147"/>
      <c r="E99" s="148" t="e">
        <f t="shared" si="2"/>
        <v>#DIV/0!</v>
      </c>
    </row>
    <row r="100" spans="1:5" ht="31.5" hidden="1" x14ac:dyDescent="0.25">
      <c r="A100" s="139" t="s">
        <v>468</v>
      </c>
      <c r="B100" s="153" t="s">
        <v>469</v>
      </c>
      <c r="C100" s="147"/>
      <c r="D100" s="147"/>
      <c r="E100" s="148" t="e">
        <f t="shared" si="2"/>
        <v>#DIV/0!</v>
      </c>
    </row>
    <row r="101" spans="1:5" x14ac:dyDescent="0.25">
      <c r="A101" s="139" t="s">
        <v>470</v>
      </c>
      <c r="B101" s="153" t="s">
        <v>106</v>
      </c>
      <c r="C101" s="147">
        <f>'Отчёт об исполнении'!F123/1000</f>
        <v>4444.2399399999995</v>
      </c>
      <c r="D101" s="147">
        <f>'Отчёт об исполнении'!G123/1000</f>
        <v>2591.83565</v>
      </c>
      <c r="E101" s="158">
        <f t="shared" si="2"/>
        <v>58.318985585643254</v>
      </c>
    </row>
    <row r="102" spans="1:5" hidden="1" x14ac:dyDescent="0.25">
      <c r="A102" s="139" t="s">
        <v>471</v>
      </c>
      <c r="B102" s="153" t="s">
        <v>472</v>
      </c>
      <c r="C102" s="147"/>
      <c r="D102" s="147"/>
      <c r="E102" s="148" t="e">
        <f t="shared" si="2"/>
        <v>#DIV/0!</v>
      </c>
    </row>
    <row r="103" spans="1:5" hidden="1" x14ac:dyDescent="0.25">
      <c r="A103" s="139" t="s">
        <v>473</v>
      </c>
      <c r="B103" s="153" t="s">
        <v>474</v>
      </c>
      <c r="C103" s="147"/>
      <c r="D103" s="147"/>
      <c r="E103" s="148" t="e">
        <f t="shared" si="2"/>
        <v>#DIV/0!</v>
      </c>
    </row>
    <row r="104" spans="1:5" hidden="1" x14ac:dyDescent="0.25">
      <c r="A104" s="139" t="s">
        <v>475</v>
      </c>
      <c r="B104" s="153" t="s">
        <v>476</v>
      </c>
      <c r="C104" s="147"/>
      <c r="D104" s="147"/>
      <c r="E104" s="148" t="e">
        <f t="shared" si="2"/>
        <v>#DIV/0!</v>
      </c>
    </row>
    <row r="105" spans="1:5" hidden="1" x14ac:dyDescent="0.25">
      <c r="A105" s="139" t="s">
        <v>477</v>
      </c>
      <c r="B105" s="153" t="s">
        <v>478</v>
      </c>
      <c r="C105" s="147"/>
      <c r="D105" s="147"/>
      <c r="E105" s="148" t="e">
        <f t="shared" si="2"/>
        <v>#DIV/0!</v>
      </c>
    </row>
    <row r="106" spans="1:5" x14ac:dyDescent="0.25">
      <c r="A106" s="139" t="s">
        <v>479</v>
      </c>
      <c r="B106" s="153" t="s">
        <v>110</v>
      </c>
      <c r="C106" s="147">
        <f>'Отчёт об исполнении'!F144/1000</f>
        <v>214936.96343</v>
      </c>
      <c r="D106" s="147">
        <f>'Отчёт об исполнении'!G144/1000</f>
        <v>38564.410069999998</v>
      </c>
      <c r="E106" s="158">
        <f>D106/C106*100</f>
        <v>17.94219544864815</v>
      </c>
    </row>
    <row r="107" spans="1:5" x14ac:dyDescent="0.25">
      <c r="A107" s="139" t="s">
        <v>480</v>
      </c>
      <c r="B107" s="153" t="s">
        <v>118</v>
      </c>
      <c r="C107" s="147">
        <f>'Отчёт об исполнении'!F188/1000</f>
        <v>2257</v>
      </c>
      <c r="D107" s="147">
        <f>'Отчёт об исполнении'!G188/1000</f>
        <v>1740.22</v>
      </c>
      <c r="E107" s="158">
        <f t="shared" si="2"/>
        <v>77.103234381922903</v>
      </c>
    </row>
    <row r="108" spans="1:5" hidden="1" x14ac:dyDescent="0.25">
      <c r="A108" s="139" t="s">
        <v>481</v>
      </c>
      <c r="B108" s="153" t="s">
        <v>482</v>
      </c>
      <c r="C108" s="147"/>
      <c r="D108" s="147"/>
      <c r="E108" s="148" t="e">
        <f t="shared" si="2"/>
        <v>#DIV/0!</v>
      </c>
    </row>
    <row r="109" spans="1:5" hidden="1" x14ac:dyDescent="0.25">
      <c r="A109" s="139" t="s">
        <v>483</v>
      </c>
      <c r="B109" s="153" t="s">
        <v>484</v>
      </c>
      <c r="C109" s="147"/>
      <c r="D109" s="147"/>
      <c r="E109" s="148" t="e">
        <f t="shared" si="2"/>
        <v>#DIV/0!</v>
      </c>
    </row>
    <row r="110" spans="1:5" ht="31.5" hidden="1" x14ac:dyDescent="0.25">
      <c r="A110" s="139" t="s">
        <v>485</v>
      </c>
      <c r="B110" s="153" t="s">
        <v>486</v>
      </c>
      <c r="C110" s="147"/>
      <c r="D110" s="147"/>
      <c r="E110" s="148" t="e">
        <f t="shared" si="2"/>
        <v>#DIV/0!</v>
      </c>
    </row>
    <row r="111" spans="1:5" hidden="1" x14ac:dyDescent="0.25">
      <c r="A111" s="139" t="s">
        <v>487</v>
      </c>
      <c r="B111" s="153" t="s">
        <v>488</v>
      </c>
      <c r="C111" s="147"/>
      <c r="D111" s="147"/>
      <c r="E111" s="148" t="e">
        <f t="shared" si="2"/>
        <v>#DIV/0!</v>
      </c>
    </row>
    <row r="112" spans="1:5" ht="31.5" hidden="1" x14ac:dyDescent="0.25">
      <c r="A112" s="139" t="s">
        <v>489</v>
      </c>
      <c r="B112" s="153" t="s">
        <v>490</v>
      </c>
      <c r="C112" s="147"/>
      <c r="D112" s="147"/>
      <c r="E112" s="148" t="e">
        <f t="shared" si="2"/>
        <v>#DIV/0!</v>
      </c>
    </row>
    <row r="113" spans="1:5" hidden="1" x14ac:dyDescent="0.25">
      <c r="A113" s="139" t="s">
        <v>491</v>
      </c>
      <c r="B113" s="153" t="s">
        <v>492</v>
      </c>
      <c r="C113" s="147"/>
      <c r="D113" s="147"/>
      <c r="E113" s="148" t="e">
        <f t="shared" si="2"/>
        <v>#DIV/0!</v>
      </c>
    </row>
    <row r="114" spans="1:5" hidden="1" x14ac:dyDescent="0.25">
      <c r="A114" s="139" t="s">
        <v>493</v>
      </c>
      <c r="B114" s="153" t="s">
        <v>494</v>
      </c>
      <c r="C114" s="147"/>
      <c r="D114" s="147"/>
      <c r="E114" s="148" t="e">
        <f t="shared" si="2"/>
        <v>#DIV/0!</v>
      </c>
    </row>
    <row r="115" spans="1:5" hidden="1" x14ac:dyDescent="0.25">
      <c r="A115" s="139" t="s">
        <v>495</v>
      </c>
      <c r="B115" s="153" t="s">
        <v>496</v>
      </c>
      <c r="C115" s="147"/>
      <c r="D115" s="147"/>
      <c r="E115" s="148" t="e">
        <f t="shared" si="2"/>
        <v>#DIV/0!</v>
      </c>
    </row>
    <row r="116" spans="1:5" hidden="1" x14ac:dyDescent="0.25">
      <c r="A116" s="139" t="s">
        <v>497</v>
      </c>
      <c r="B116" s="153" t="s">
        <v>498</v>
      </c>
      <c r="C116" s="147"/>
      <c r="D116" s="147"/>
      <c r="E116" s="148" t="e">
        <f t="shared" si="2"/>
        <v>#DIV/0!</v>
      </c>
    </row>
    <row r="117" spans="1:5" hidden="1" x14ac:dyDescent="0.25">
      <c r="A117" s="139" t="s">
        <v>499</v>
      </c>
      <c r="B117" s="153" t="s">
        <v>500</v>
      </c>
      <c r="C117" s="147"/>
      <c r="D117" s="147"/>
      <c r="E117" s="148" t="e">
        <f t="shared" si="2"/>
        <v>#DIV/0!</v>
      </c>
    </row>
    <row r="118" spans="1:5" x14ac:dyDescent="0.25">
      <c r="A118" s="139" t="s">
        <v>501</v>
      </c>
      <c r="B118" s="153" t="s">
        <v>123</v>
      </c>
      <c r="C118" s="147">
        <f>'Отчёт об исполнении'!F194/1000</f>
        <v>4265</v>
      </c>
      <c r="D118" s="147">
        <f>'Отчёт об исполнении'!G194/1000</f>
        <v>3403.8609999999999</v>
      </c>
      <c r="E118" s="158">
        <f t="shared" si="2"/>
        <v>79.809167643610778</v>
      </c>
    </row>
    <row r="119" spans="1:5" hidden="1" x14ac:dyDescent="0.25">
      <c r="A119" s="139" t="s">
        <v>502</v>
      </c>
      <c r="B119" s="153" t="s">
        <v>503</v>
      </c>
      <c r="C119" s="147"/>
      <c r="D119" s="147"/>
      <c r="E119" s="148" t="e">
        <f t="shared" si="2"/>
        <v>#DIV/0!</v>
      </c>
    </row>
    <row r="120" spans="1:5" hidden="1" x14ac:dyDescent="0.25">
      <c r="A120" s="139" t="s">
        <v>504</v>
      </c>
      <c r="B120" s="153" t="s">
        <v>505</v>
      </c>
      <c r="C120" s="147"/>
      <c r="D120" s="147"/>
      <c r="E120" s="148" t="e">
        <f t="shared" si="2"/>
        <v>#DIV/0!</v>
      </c>
    </row>
    <row r="121" spans="1:5" ht="31.5" hidden="1" x14ac:dyDescent="0.25">
      <c r="A121" s="139" t="s">
        <v>506</v>
      </c>
      <c r="B121" s="153" t="s">
        <v>507</v>
      </c>
      <c r="C121" s="147"/>
      <c r="D121" s="147"/>
      <c r="E121" s="148" t="e">
        <f t="shared" si="2"/>
        <v>#DIV/0!</v>
      </c>
    </row>
    <row r="122" spans="1:5" x14ac:dyDescent="0.25">
      <c r="A122" s="139">
        <v>1000</v>
      </c>
      <c r="B122" s="153" t="s">
        <v>133</v>
      </c>
      <c r="C122" s="147">
        <f>'Отчёт об исполнении'!F204/1000</f>
        <v>259.5</v>
      </c>
      <c r="D122" s="147">
        <f>'Отчёт об исполнении'!G204/1000</f>
        <v>135.393</v>
      </c>
      <c r="E122" s="158">
        <f t="shared" si="2"/>
        <v>52.174566473988435</v>
      </c>
    </row>
    <row r="123" spans="1:5" hidden="1" x14ac:dyDescent="0.25">
      <c r="A123" s="139" t="s">
        <v>508</v>
      </c>
      <c r="B123" s="153" t="s">
        <v>509</v>
      </c>
      <c r="C123" s="147"/>
      <c r="D123" s="147"/>
      <c r="E123" s="148" t="e">
        <f t="shared" si="2"/>
        <v>#DIV/0!</v>
      </c>
    </row>
    <row r="124" spans="1:5" hidden="1" x14ac:dyDescent="0.25">
      <c r="A124" s="139" t="s">
        <v>510</v>
      </c>
      <c r="B124" s="153" t="s">
        <v>511</v>
      </c>
      <c r="C124" s="147"/>
      <c r="D124" s="147"/>
      <c r="E124" s="148" t="e">
        <f t="shared" si="2"/>
        <v>#DIV/0!</v>
      </c>
    </row>
    <row r="125" spans="1:5" hidden="1" x14ac:dyDescent="0.25">
      <c r="A125" s="139" t="s">
        <v>512</v>
      </c>
      <c r="B125" s="153" t="s">
        <v>513</v>
      </c>
      <c r="C125" s="147"/>
      <c r="D125" s="147"/>
      <c r="E125" s="148" t="e">
        <f t="shared" si="2"/>
        <v>#DIV/0!</v>
      </c>
    </row>
    <row r="126" spans="1:5" hidden="1" x14ac:dyDescent="0.25">
      <c r="A126" s="139" t="s">
        <v>514</v>
      </c>
      <c r="B126" s="153" t="s">
        <v>515</v>
      </c>
      <c r="C126" s="147"/>
      <c r="D126" s="147"/>
      <c r="E126" s="148" t="e">
        <f t="shared" si="2"/>
        <v>#DIV/0!</v>
      </c>
    </row>
    <row r="127" spans="1:5" hidden="1" x14ac:dyDescent="0.25">
      <c r="A127" s="139" t="s">
        <v>516</v>
      </c>
      <c r="B127" s="153" t="s">
        <v>517</v>
      </c>
      <c r="C127" s="147"/>
      <c r="D127" s="147"/>
      <c r="E127" s="148" t="e">
        <f t="shared" si="2"/>
        <v>#DIV/0!</v>
      </c>
    </row>
    <row r="128" spans="1:5" hidden="1" x14ac:dyDescent="0.25">
      <c r="A128" s="139" t="s">
        <v>518</v>
      </c>
      <c r="B128" s="153" t="s">
        <v>519</v>
      </c>
      <c r="C128" s="147"/>
      <c r="D128" s="147"/>
      <c r="E128" s="148" t="e">
        <f t="shared" si="2"/>
        <v>#DIV/0!</v>
      </c>
    </row>
    <row r="129" spans="1:5" hidden="1" x14ac:dyDescent="0.25">
      <c r="A129" s="139" t="s">
        <v>520</v>
      </c>
      <c r="B129" s="153" t="s">
        <v>521</v>
      </c>
      <c r="C129" s="147"/>
      <c r="D129" s="147"/>
      <c r="E129" s="148" t="e">
        <f t="shared" si="2"/>
        <v>#DIV/0!</v>
      </c>
    </row>
    <row r="130" spans="1:5" x14ac:dyDescent="0.25">
      <c r="A130" s="139">
        <v>1100</v>
      </c>
      <c r="B130" s="153" t="s">
        <v>138</v>
      </c>
      <c r="C130" s="147">
        <f>'Отчёт об исполнении'!F214/1000</f>
        <v>8700</v>
      </c>
      <c r="D130" s="147">
        <f>'Отчёт об исполнении'!G214/1000</f>
        <v>6600.6809999999996</v>
      </c>
      <c r="E130" s="158">
        <f>D130/C130*100</f>
        <v>75.869896551724139</v>
      </c>
    </row>
    <row r="131" spans="1:5" x14ac:dyDescent="0.25">
      <c r="A131" s="139">
        <v>1200</v>
      </c>
      <c r="B131" s="153" t="s">
        <v>505</v>
      </c>
      <c r="C131" s="147">
        <f>'Отчёт об исполнении'!F220/1000</f>
        <v>40</v>
      </c>
      <c r="D131" s="147">
        <f>'Отчёт об исполнении'!G220/1000</f>
        <v>40</v>
      </c>
      <c r="E131" s="158">
        <f>D131/C131*100</f>
        <v>100</v>
      </c>
    </row>
    <row r="132" spans="1:5" hidden="1" x14ac:dyDescent="0.25">
      <c r="A132" s="139" t="s">
        <v>522</v>
      </c>
      <c r="B132" s="140" t="s">
        <v>523</v>
      </c>
      <c r="C132" s="159"/>
      <c r="D132" s="160"/>
      <c r="E132" s="161" t="e">
        <f t="shared" si="2"/>
        <v>#DIV/0!</v>
      </c>
    </row>
    <row r="133" spans="1:5" hidden="1" x14ac:dyDescent="0.25">
      <c r="A133" s="139" t="s">
        <v>524</v>
      </c>
      <c r="B133" s="140" t="s">
        <v>525</v>
      </c>
      <c r="C133" s="159"/>
      <c r="D133" s="160"/>
      <c r="E133" s="161" t="e">
        <f t="shared" si="2"/>
        <v>#DIV/0!</v>
      </c>
    </row>
    <row r="134" spans="1:5" hidden="1" x14ac:dyDescent="0.25">
      <c r="A134" s="139" t="s">
        <v>526</v>
      </c>
      <c r="B134" s="140" t="s">
        <v>527</v>
      </c>
      <c r="C134" s="159"/>
      <c r="D134" s="160"/>
      <c r="E134" s="161" t="e">
        <f t="shared" si="2"/>
        <v>#DIV/0!</v>
      </c>
    </row>
    <row r="135" spans="1:5" x14ac:dyDescent="0.25">
      <c r="A135" s="156"/>
      <c r="B135" s="162" t="s">
        <v>528</v>
      </c>
      <c r="C135" s="163">
        <f>SUM(C86:C131)</f>
        <v>304099.14939999999</v>
      </c>
      <c r="D135" s="163">
        <f>SUM(D86:D131)</f>
        <v>99629.764779999998</v>
      </c>
      <c r="E135" s="164">
        <f t="shared" si="2"/>
        <v>32.762263550086736</v>
      </c>
    </row>
    <row r="136" spans="1:5" x14ac:dyDescent="0.25">
      <c r="A136" s="156"/>
      <c r="B136" s="162"/>
      <c r="C136" s="165"/>
      <c r="D136" s="163"/>
      <c r="E136" s="164"/>
    </row>
    <row r="137" spans="1:5" ht="37.5" x14ac:dyDescent="0.25">
      <c r="A137" s="156" t="s">
        <v>529</v>
      </c>
      <c r="B137" s="162" t="s">
        <v>530</v>
      </c>
      <c r="C137" s="163">
        <f>C83-C135</f>
        <v>-6703.028580000042</v>
      </c>
      <c r="D137" s="163">
        <f>D83-D135</f>
        <v>-15592.879889999997</v>
      </c>
      <c r="E137" s="164"/>
    </row>
    <row r="138" spans="1:5" ht="112.5" hidden="1" x14ac:dyDescent="0.3">
      <c r="A138" s="139" t="s">
        <v>531</v>
      </c>
      <c r="B138" s="140" t="s">
        <v>532</v>
      </c>
      <c r="C138" s="166">
        <v>234507</v>
      </c>
      <c r="D138" s="166">
        <v>108639</v>
      </c>
      <c r="E138" s="167"/>
    </row>
    <row r="139" spans="1:5" ht="112.5" hidden="1" x14ac:dyDescent="0.3">
      <c r="A139" s="139" t="s">
        <v>533</v>
      </c>
      <c r="B139" s="140" t="s">
        <v>534</v>
      </c>
      <c r="C139" s="141">
        <v>262834</v>
      </c>
      <c r="D139" s="168">
        <v>108639</v>
      </c>
      <c r="E139" s="167"/>
    </row>
    <row r="140" spans="1:5" ht="56.25" hidden="1" x14ac:dyDescent="0.3">
      <c r="A140" s="139" t="s">
        <v>535</v>
      </c>
      <c r="B140" s="140" t="s">
        <v>536</v>
      </c>
      <c r="C140" s="141">
        <v>100000</v>
      </c>
      <c r="D140" s="168">
        <v>108639</v>
      </c>
      <c r="E140" s="167"/>
    </row>
    <row r="141" spans="1:5" ht="56.25" hidden="1" x14ac:dyDescent="0.3">
      <c r="A141" s="139" t="s">
        <v>537</v>
      </c>
      <c r="B141" s="140" t="s">
        <v>538</v>
      </c>
      <c r="C141" s="141">
        <v>100000</v>
      </c>
      <c r="D141" s="168">
        <v>108639</v>
      </c>
      <c r="E141" s="167"/>
    </row>
    <row r="142" spans="1:5" ht="37.5" hidden="1" x14ac:dyDescent="0.3">
      <c r="A142" s="139" t="s">
        <v>539</v>
      </c>
      <c r="B142" s="140" t="s">
        <v>540</v>
      </c>
      <c r="C142" s="141">
        <v>162834</v>
      </c>
      <c r="D142" s="168"/>
      <c r="E142" s="167"/>
    </row>
    <row r="143" spans="1:5" ht="56.25" hidden="1" x14ac:dyDescent="0.3">
      <c r="A143" s="139" t="s">
        <v>541</v>
      </c>
      <c r="B143" s="140" t="s">
        <v>542</v>
      </c>
      <c r="C143" s="141">
        <v>162834</v>
      </c>
      <c r="D143" s="168"/>
      <c r="E143" s="167"/>
    </row>
    <row r="144" spans="1:5" ht="131.25" hidden="1" x14ac:dyDescent="0.3">
      <c r="A144" s="139" t="s">
        <v>543</v>
      </c>
      <c r="B144" s="140" t="s">
        <v>544</v>
      </c>
      <c r="C144" s="141">
        <v>28327</v>
      </c>
      <c r="D144" s="141"/>
      <c r="E144" s="167"/>
    </row>
    <row r="145" spans="1:5" ht="56.25" hidden="1" x14ac:dyDescent="0.3">
      <c r="A145" s="139" t="s">
        <v>545</v>
      </c>
      <c r="B145" s="140" t="s">
        <v>536</v>
      </c>
      <c r="C145" s="141">
        <v>5000</v>
      </c>
      <c r="D145" s="168"/>
      <c r="E145" s="167"/>
    </row>
    <row r="146" spans="1:5" ht="56.25" hidden="1" x14ac:dyDescent="0.3">
      <c r="A146" s="139" t="s">
        <v>546</v>
      </c>
      <c r="B146" s="140" t="s">
        <v>538</v>
      </c>
      <c r="C146" s="141">
        <v>5000</v>
      </c>
      <c r="D146" s="168"/>
      <c r="E146" s="167"/>
    </row>
    <row r="147" spans="1:5" ht="37.5" hidden="1" x14ac:dyDescent="0.3">
      <c r="A147" s="139" t="s">
        <v>547</v>
      </c>
      <c r="B147" s="140" t="s">
        <v>540</v>
      </c>
      <c r="C147" s="141">
        <v>23327</v>
      </c>
      <c r="D147" s="141"/>
      <c r="E147" s="167"/>
    </row>
    <row r="148" spans="1:5" ht="56.25" hidden="1" x14ac:dyDescent="0.3">
      <c r="A148" s="139" t="s">
        <v>548</v>
      </c>
      <c r="B148" s="140" t="s">
        <v>542</v>
      </c>
      <c r="C148" s="141">
        <v>23327</v>
      </c>
      <c r="D148" s="141"/>
      <c r="E148" s="167"/>
    </row>
    <row r="149" spans="1:5" ht="56.25" hidden="1" x14ac:dyDescent="0.3">
      <c r="A149" s="139" t="s">
        <v>549</v>
      </c>
      <c r="B149" s="140" t="s">
        <v>550</v>
      </c>
      <c r="C149" s="141">
        <v>8538</v>
      </c>
      <c r="D149" s="168">
        <v>13020</v>
      </c>
      <c r="E149" s="167"/>
    </row>
    <row r="150" spans="1:5" ht="56.25" hidden="1" x14ac:dyDescent="0.3">
      <c r="A150" s="139" t="s">
        <v>551</v>
      </c>
      <c r="B150" s="140" t="s">
        <v>552</v>
      </c>
      <c r="C150" s="141">
        <v>8538</v>
      </c>
      <c r="D150" s="168">
        <v>13020</v>
      </c>
      <c r="E150" s="167"/>
    </row>
    <row r="151" spans="1:5" ht="37.5" hidden="1" x14ac:dyDescent="0.3">
      <c r="A151" s="139" t="s">
        <v>553</v>
      </c>
      <c r="B151" s="140" t="s">
        <v>554</v>
      </c>
      <c r="C151" s="141">
        <v>8538</v>
      </c>
      <c r="D151" s="168">
        <v>13020</v>
      </c>
      <c r="E151" s="167"/>
    </row>
    <row r="152" spans="1:5" ht="75" hidden="1" x14ac:dyDescent="0.3">
      <c r="A152" s="139" t="s">
        <v>555</v>
      </c>
      <c r="B152" s="140" t="s">
        <v>556</v>
      </c>
      <c r="C152" s="141">
        <v>8538</v>
      </c>
      <c r="D152" s="168">
        <v>13020</v>
      </c>
      <c r="E152" s="167"/>
    </row>
    <row r="153" spans="1:5" hidden="1" x14ac:dyDescent="0.3">
      <c r="A153" s="139" t="s">
        <v>557</v>
      </c>
      <c r="B153" s="140" t="s">
        <v>558</v>
      </c>
      <c r="C153" s="141">
        <v>635326</v>
      </c>
      <c r="D153" s="141">
        <v>-927851</v>
      </c>
      <c r="E153" s="167"/>
    </row>
    <row r="154" spans="1:5" ht="37.5" hidden="1" x14ac:dyDescent="0.3">
      <c r="A154" s="139" t="s">
        <v>559</v>
      </c>
      <c r="B154" s="140" t="s">
        <v>560</v>
      </c>
      <c r="C154" s="141">
        <v>635326</v>
      </c>
      <c r="D154" s="141">
        <v>-927851</v>
      </c>
      <c r="E154" s="167"/>
    </row>
    <row r="155" spans="1:5" ht="37.5" hidden="1" x14ac:dyDescent="0.3">
      <c r="A155" s="139" t="s">
        <v>561</v>
      </c>
      <c r="B155" s="140" t="s">
        <v>562</v>
      </c>
      <c r="C155" s="141">
        <v>635326</v>
      </c>
      <c r="D155" s="141">
        <v>-927851</v>
      </c>
      <c r="E155" s="167"/>
    </row>
    <row r="156" spans="1:5" ht="37.5" hidden="1" x14ac:dyDescent="0.3">
      <c r="A156" s="139" t="s">
        <v>563</v>
      </c>
      <c r="B156" s="140" t="s">
        <v>564</v>
      </c>
      <c r="C156" s="141">
        <v>635326</v>
      </c>
      <c r="D156" s="141">
        <v>-927851</v>
      </c>
      <c r="E156" s="167"/>
    </row>
    <row r="157" spans="1:5" hidden="1" x14ac:dyDescent="0.3">
      <c r="A157" s="139" t="s">
        <v>565</v>
      </c>
      <c r="B157" s="140" t="s">
        <v>566</v>
      </c>
      <c r="C157" s="141">
        <v>635326</v>
      </c>
      <c r="D157" s="141">
        <v>574399</v>
      </c>
      <c r="E157" s="167"/>
    </row>
    <row r="158" spans="1:5" ht="37.5" hidden="1" x14ac:dyDescent="0.3">
      <c r="A158" s="139" t="s">
        <v>567</v>
      </c>
      <c r="B158" s="140" t="s">
        <v>568</v>
      </c>
      <c r="C158" s="141">
        <v>635326</v>
      </c>
      <c r="D158" s="141">
        <v>574399</v>
      </c>
      <c r="E158" s="167"/>
    </row>
    <row r="159" spans="1:5" ht="37.5" hidden="1" x14ac:dyDescent="0.3">
      <c r="A159" s="139" t="s">
        <v>569</v>
      </c>
      <c r="B159" s="140" t="s">
        <v>570</v>
      </c>
      <c r="C159" s="141">
        <v>635326</v>
      </c>
      <c r="D159" s="141">
        <v>574399</v>
      </c>
      <c r="E159" s="167"/>
    </row>
    <row r="160" spans="1:5" ht="37.5" hidden="1" x14ac:dyDescent="0.3">
      <c r="A160" s="139" t="s">
        <v>571</v>
      </c>
      <c r="B160" s="140" t="s">
        <v>572</v>
      </c>
      <c r="C160" s="141">
        <v>635326</v>
      </c>
      <c r="D160" s="141">
        <v>574399</v>
      </c>
      <c r="E160" s="167"/>
    </row>
    <row r="161" spans="1:5" hidden="1" x14ac:dyDescent="0.3">
      <c r="A161" s="139" t="s">
        <v>573</v>
      </c>
      <c r="B161" s="140" t="s">
        <v>574</v>
      </c>
      <c r="C161" s="141">
        <v>243045</v>
      </c>
      <c r="D161" s="141">
        <v>-231793</v>
      </c>
      <c r="E161" s="167"/>
    </row>
    <row r="162" spans="1:5" hidden="1" x14ac:dyDescent="0.3">
      <c r="A162" s="139" t="s">
        <v>575</v>
      </c>
      <c r="B162" s="140" t="s">
        <v>576</v>
      </c>
      <c r="C162" s="141">
        <v>243045</v>
      </c>
      <c r="D162" s="141">
        <v>-231793</v>
      </c>
      <c r="E162" s="167"/>
    </row>
    <row r="163" spans="1:5" hidden="1" x14ac:dyDescent="0.3">
      <c r="A163" s="189" t="s">
        <v>577</v>
      </c>
      <c r="B163" s="190"/>
      <c r="C163" s="189" t="s">
        <v>578</v>
      </c>
      <c r="D163" s="189"/>
      <c r="E163" s="167"/>
    </row>
    <row r="164" spans="1:5" hidden="1" x14ac:dyDescent="0.3">
      <c r="A164" s="192" t="s">
        <v>579</v>
      </c>
      <c r="B164" s="192"/>
      <c r="C164" s="192" t="s">
        <v>580</v>
      </c>
      <c r="D164" s="192"/>
      <c r="E164" s="167"/>
    </row>
    <row r="165" spans="1:5" hidden="1" x14ac:dyDescent="0.3">
      <c r="A165" s="192" t="s">
        <v>581</v>
      </c>
      <c r="B165" s="192"/>
      <c r="C165" s="192" t="s">
        <v>582</v>
      </c>
      <c r="D165" s="192"/>
      <c r="E165" s="167"/>
    </row>
    <row r="166" spans="1:5" hidden="1" x14ac:dyDescent="0.3">
      <c r="E166" s="167"/>
    </row>
    <row r="167" spans="1:5" hidden="1" x14ac:dyDescent="0.3">
      <c r="E167" s="167"/>
    </row>
    <row r="168" spans="1:5" hidden="1" x14ac:dyDescent="0.3">
      <c r="E168" s="167"/>
    </row>
    <row r="169" spans="1:5" x14ac:dyDescent="0.3">
      <c r="E169" s="167"/>
    </row>
    <row r="170" spans="1:5" ht="20.25" x14ac:dyDescent="0.3">
      <c r="A170" s="193"/>
      <c r="B170" s="193"/>
      <c r="C170" s="169"/>
      <c r="D170" s="170"/>
      <c r="E170" s="170"/>
    </row>
    <row r="171" spans="1:5" ht="20.25" x14ac:dyDescent="0.3">
      <c r="A171" s="170" t="s">
        <v>583</v>
      </c>
      <c r="B171" s="170"/>
      <c r="C171" s="171"/>
      <c r="D171" s="191" t="s">
        <v>584</v>
      </c>
      <c r="E171" s="191"/>
    </row>
    <row r="172" spans="1:5" x14ac:dyDescent="0.3">
      <c r="D172" s="172"/>
      <c r="E172" s="172"/>
    </row>
    <row r="173" spans="1:5" x14ac:dyDescent="0.3">
      <c r="D173" s="172"/>
      <c r="E173" s="172"/>
    </row>
    <row r="174" spans="1:5" ht="20.25" x14ac:dyDescent="0.3">
      <c r="A174" s="170" t="s">
        <v>585</v>
      </c>
      <c r="B174" s="170"/>
      <c r="C174" s="173"/>
      <c r="D174" s="191" t="s">
        <v>586</v>
      </c>
      <c r="E174" s="191"/>
    </row>
    <row r="178" spans="1:5" ht="20.25" x14ac:dyDescent="0.3">
      <c r="A178" s="174" t="s">
        <v>587</v>
      </c>
      <c r="B178" s="170"/>
      <c r="C178" s="171"/>
      <c r="D178" s="191" t="s">
        <v>588</v>
      </c>
      <c r="E178" s="191"/>
    </row>
    <row r="179" spans="1:5" ht="20.25" x14ac:dyDescent="0.3">
      <c r="A179" s="174" t="s">
        <v>589</v>
      </c>
      <c r="B179" s="170"/>
      <c r="C179" s="170"/>
      <c r="D179" s="170"/>
      <c r="E179" s="170"/>
    </row>
    <row r="180" spans="1:5" ht="20.25" x14ac:dyDescent="0.3">
      <c r="A180" s="174"/>
      <c r="D180" s="170"/>
    </row>
  </sheetData>
  <mergeCells count="12">
    <mergeCell ref="D178:E178"/>
    <mergeCell ref="A164:B164"/>
    <mergeCell ref="C164:D164"/>
    <mergeCell ref="A165:B165"/>
    <mergeCell ref="C165:D165"/>
    <mergeCell ref="A170:B170"/>
    <mergeCell ref="D171:E171"/>
    <mergeCell ref="A1:E1"/>
    <mergeCell ref="A3:D3"/>
    <mergeCell ref="A163:B163"/>
    <mergeCell ref="C163:D163"/>
    <mergeCell ref="D174:E174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6074F-77DA-4289-AA0E-60B7BCE95045}">
  <dimension ref="A1:J123"/>
  <sheetViews>
    <sheetView topLeftCell="A91" workbookViewId="0">
      <selection activeCell="I63" sqref="I63"/>
    </sheetView>
  </sheetViews>
  <sheetFormatPr defaultRowHeight="15" x14ac:dyDescent="0.25"/>
  <cols>
    <col min="1" max="1" width="31.140625" style="4" customWidth="1"/>
    <col min="2" max="2" width="11" style="4" customWidth="1"/>
    <col min="3" max="3" width="5" style="4" customWidth="1"/>
    <col min="4" max="4" width="6.28515625" style="4" customWidth="1"/>
    <col min="5" max="5" width="9.42578125" style="4" customWidth="1"/>
    <col min="6" max="6" width="3.7109375" style="4" customWidth="1"/>
    <col min="7" max="7" width="5.140625" style="4" customWidth="1"/>
    <col min="8" max="10" width="15.28515625" style="4" customWidth="1"/>
  </cols>
  <sheetData>
    <row r="1" spans="1:10" ht="15.75" thickBot="1" x14ac:dyDescent="0.3">
      <c r="B1" s="199" t="s">
        <v>282</v>
      </c>
      <c r="C1" s="199"/>
      <c r="D1" s="199"/>
      <c r="E1" s="199"/>
      <c r="F1" s="199"/>
      <c r="G1" s="199"/>
      <c r="H1" s="199"/>
      <c r="J1" s="5" t="s">
        <v>283</v>
      </c>
    </row>
    <row r="2" spans="1:10" x14ac:dyDescent="0.25">
      <c r="I2" s="6" t="s">
        <v>284</v>
      </c>
      <c r="J2" s="7">
        <v>503117</v>
      </c>
    </row>
    <row r="3" spans="1:10" x14ac:dyDescent="0.25">
      <c r="B3" s="204" t="s">
        <v>285</v>
      </c>
      <c r="C3" s="204"/>
      <c r="D3" s="204"/>
      <c r="E3" s="204"/>
      <c r="F3" s="204"/>
      <c r="G3" s="204"/>
      <c r="H3" s="204"/>
      <c r="I3" s="6" t="s">
        <v>286</v>
      </c>
      <c r="J3" s="8" t="s">
        <v>287</v>
      </c>
    </row>
    <row r="4" spans="1:10" ht="30" x14ac:dyDescent="0.25">
      <c r="A4" s="9" t="s">
        <v>288</v>
      </c>
      <c r="I4" s="6" t="s">
        <v>289</v>
      </c>
      <c r="J4" s="10">
        <v>93640643</v>
      </c>
    </row>
    <row r="5" spans="1:10" x14ac:dyDescent="0.25">
      <c r="A5" s="4" t="s">
        <v>290</v>
      </c>
      <c r="B5" s="205" t="s">
        <v>291</v>
      </c>
      <c r="C5" s="205"/>
      <c r="D5" s="205"/>
      <c r="E5" s="205"/>
      <c r="F5" s="205"/>
      <c r="G5" s="205"/>
      <c r="H5" s="205"/>
      <c r="I5" s="6" t="s">
        <v>292</v>
      </c>
      <c r="J5" s="11">
        <v>6</v>
      </c>
    </row>
    <row r="6" spans="1:10" x14ac:dyDescent="0.25">
      <c r="A6" s="4" t="s">
        <v>293</v>
      </c>
      <c r="B6" s="205" t="s">
        <v>294</v>
      </c>
      <c r="C6" s="205"/>
      <c r="D6" s="205"/>
      <c r="E6" s="205"/>
      <c r="F6" s="205"/>
      <c r="G6" s="205"/>
      <c r="H6" s="205"/>
      <c r="I6" s="6" t="s">
        <v>295</v>
      </c>
      <c r="J6" s="10">
        <v>45297559051</v>
      </c>
    </row>
    <row r="7" spans="1:10" x14ac:dyDescent="0.25">
      <c r="A7" s="4" t="s">
        <v>296</v>
      </c>
      <c r="B7" s="205" t="s">
        <v>297</v>
      </c>
      <c r="C7" s="205"/>
      <c r="D7" s="205"/>
      <c r="E7" s="205"/>
      <c r="F7" s="205"/>
      <c r="G7" s="205"/>
      <c r="H7" s="205"/>
      <c r="J7" s="8"/>
    </row>
    <row r="8" spans="1:10" ht="15.75" thickBot="1" x14ac:dyDescent="0.3">
      <c r="A8" s="4" t="s">
        <v>298</v>
      </c>
      <c r="B8" s="205" t="s">
        <v>299</v>
      </c>
      <c r="C8" s="205"/>
      <c r="D8" s="205"/>
      <c r="E8" s="205"/>
      <c r="F8" s="205"/>
      <c r="G8" s="205"/>
      <c r="H8" s="205"/>
      <c r="I8" s="6" t="s">
        <v>300</v>
      </c>
      <c r="J8" s="12">
        <v>383</v>
      </c>
    </row>
    <row r="10" spans="1:10" x14ac:dyDescent="0.25">
      <c r="A10" s="199" t="s">
        <v>301</v>
      </c>
      <c r="B10" s="199"/>
      <c r="C10" s="199"/>
      <c r="D10" s="199"/>
      <c r="E10" s="199"/>
      <c r="F10" s="199"/>
      <c r="G10" s="199"/>
      <c r="H10" s="199"/>
      <c r="I10" s="199"/>
      <c r="J10" s="199"/>
    </row>
    <row r="12" spans="1:10" ht="45" x14ac:dyDescent="0.25">
      <c r="A12" s="13" t="s">
        <v>302</v>
      </c>
      <c r="B12" s="14" t="s">
        <v>303</v>
      </c>
      <c r="C12" s="202" t="s">
        <v>304</v>
      </c>
      <c r="D12" s="202"/>
      <c r="E12" s="202"/>
      <c r="F12" s="202"/>
      <c r="G12" s="202"/>
      <c r="H12" s="15" t="s">
        <v>305</v>
      </c>
      <c r="I12" s="13" t="s">
        <v>6</v>
      </c>
      <c r="J12" s="14" t="s">
        <v>7</v>
      </c>
    </row>
    <row r="13" spans="1:10" x14ac:dyDescent="0.25">
      <c r="A13" s="16">
        <v>1</v>
      </c>
      <c r="B13" s="16">
        <v>2</v>
      </c>
      <c r="C13" s="201">
        <v>3</v>
      </c>
      <c r="D13" s="201"/>
      <c r="E13" s="201"/>
      <c r="F13" s="201"/>
      <c r="G13" s="201"/>
      <c r="H13" s="16">
        <v>4</v>
      </c>
      <c r="I13" s="17">
        <v>5</v>
      </c>
      <c r="J13" s="16">
        <v>6</v>
      </c>
    </row>
    <row r="14" spans="1:10" x14ac:dyDescent="0.25">
      <c r="A14" s="18" t="s">
        <v>306</v>
      </c>
      <c r="B14" s="19">
        <v>10</v>
      </c>
      <c r="C14" s="20">
        <v>0</v>
      </c>
      <c r="D14" s="203">
        <v>85000000000000</v>
      </c>
      <c r="E14" s="203"/>
      <c r="F14" s="203"/>
      <c r="G14" s="21">
        <v>0</v>
      </c>
      <c r="H14" s="22">
        <v>297396120.81999999</v>
      </c>
      <c r="I14" s="22">
        <v>84036884.890000001</v>
      </c>
      <c r="J14" s="23">
        <v>213359235.93000001</v>
      </c>
    </row>
    <row r="15" spans="1:10" x14ac:dyDescent="0.25">
      <c r="A15" s="24"/>
      <c r="B15" s="25">
        <v>10</v>
      </c>
      <c r="C15" s="16">
        <v>182</v>
      </c>
      <c r="D15" s="195">
        <v>10102010010000</v>
      </c>
      <c r="E15" s="195"/>
      <c r="F15" s="195"/>
      <c r="G15" s="26">
        <v>110</v>
      </c>
      <c r="H15" s="27">
        <v>47550900</v>
      </c>
      <c r="I15" s="27">
        <v>31443680.789999999</v>
      </c>
      <c r="J15" s="27">
        <v>16107219.210000001</v>
      </c>
    </row>
    <row r="16" spans="1:10" ht="60" x14ac:dyDescent="0.25">
      <c r="A16" s="24" t="s">
        <v>307</v>
      </c>
      <c r="B16" s="25">
        <v>10</v>
      </c>
      <c r="C16" s="16">
        <v>182</v>
      </c>
      <c r="D16" s="195">
        <v>10102010011000</v>
      </c>
      <c r="E16" s="195"/>
      <c r="F16" s="195"/>
      <c r="G16" s="26">
        <v>110</v>
      </c>
      <c r="H16" s="28" t="s">
        <v>308</v>
      </c>
      <c r="I16" s="27">
        <v>31447058.670000002</v>
      </c>
      <c r="J16" s="28"/>
    </row>
    <row r="17" spans="1:10" ht="30" x14ac:dyDescent="0.25">
      <c r="A17" s="24" t="s">
        <v>309</v>
      </c>
      <c r="B17" s="25">
        <v>10</v>
      </c>
      <c r="C17" s="16">
        <v>182</v>
      </c>
      <c r="D17" s="195">
        <v>10102010012100</v>
      </c>
      <c r="E17" s="195"/>
      <c r="F17" s="195"/>
      <c r="G17" s="26">
        <v>110</v>
      </c>
      <c r="H17" s="28" t="s">
        <v>308</v>
      </c>
      <c r="I17" s="27">
        <v>3096.12</v>
      </c>
      <c r="J17" s="28"/>
    </row>
    <row r="18" spans="1:10" x14ac:dyDescent="0.25">
      <c r="A18" s="24" t="s">
        <v>310</v>
      </c>
      <c r="B18" s="25">
        <v>10</v>
      </c>
      <c r="C18" s="16">
        <v>182</v>
      </c>
      <c r="D18" s="195">
        <v>10102010014000</v>
      </c>
      <c r="E18" s="195"/>
      <c r="F18" s="195"/>
      <c r="G18" s="26">
        <v>110</v>
      </c>
      <c r="H18" s="28" t="s">
        <v>308</v>
      </c>
      <c r="I18" s="27">
        <v>-6474</v>
      </c>
      <c r="J18" s="28"/>
    </row>
    <row r="19" spans="1:10" x14ac:dyDescent="0.25">
      <c r="A19" s="24"/>
      <c r="B19" s="25">
        <v>10</v>
      </c>
      <c r="C19" s="16">
        <v>182</v>
      </c>
      <c r="D19" s="195">
        <v>10102020010000</v>
      </c>
      <c r="E19" s="195"/>
      <c r="F19" s="195"/>
      <c r="G19" s="26">
        <v>110</v>
      </c>
      <c r="H19" s="27">
        <v>230000</v>
      </c>
      <c r="I19" s="27">
        <v>61688.94</v>
      </c>
      <c r="J19" s="27">
        <v>168311.06</v>
      </c>
    </row>
    <row r="20" spans="1:10" ht="60" x14ac:dyDescent="0.25">
      <c r="A20" s="24" t="s">
        <v>307</v>
      </c>
      <c r="B20" s="25">
        <v>10</v>
      </c>
      <c r="C20" s="16">
        <v>182</v>
      </c>
      <c r="D20" s="195">
        <v>10102020011000</v>
      </c>
      <c r="E20" s="195"/>
      <c r="F20" s="195"/>
      <c r="G20" s="26">
        <v>110</v>
      </c>
      <c r="H20" s="28" t="s">
        <v>308</v>
      </c>
      <c r="I20" s="27">
        <v>60518.95</v>
      </c>
      <c r="J20" s="28"/>
    </row>
    <row r="21" spans="1:10" ht="30" x14ac:dyDescent="0.25">
      <c r="A21" s="24" t="s">
        <v>309</v>
      </c>
      <c r="B21" s="25">
        <v>10</v>
      </c>
      <c r="C21" s="16">
        <v>182</v>
      </c>
      <c r="D21" s="195">
        <v>10102020012100</v>
      </c>
      <c r="E21" s="195"/>
      <c r="F21" s="195"/>
      <c r="G21" s="26">
        <v>110</v>
      </c>
      <c r="H21" s="28" t="s">
        <v>308</v>
      </c>
      <c r="I21" s="29">
        <v>134.15</v>
      </c>
      <c r="J21" s="28"/>
    </row>
    <row r="22" spans="1:10" ht="75" x14ac:dyDescent="0.25">
      <c r="A22" s="24" t="s">
        <v>311</v>
      </c>
      <c r="B22" s="25">
        <v>10</v>
      </c>
      <c r="C22" s="16">
        <v>182</v>
      </c>
      <c r="D22" s="195">
        <v>10102020013000</v>
      </c>
      <c r="E22" s="195"/>
      <c r="F22" s="195"/>
      <c r="G22" s="26">
        <v>110</v>
      </c>
      <c r="H22" s="28" t="s">
        <v>308</v>
      </c>
      <c r="I22" s="27">
        <v>1035.8399999999999</v>
      </c>
      <c r="J22" s="28"/>
    </row>
    <row r="23" spans="1:10" x14ac:dyDescent="0.25">
      <c r="A23" s="24"/>
      <c r="B23" s="25">
        <v>10</v>
      </c>
      <c r="C23" s="16">
        <v>182</v>
      </c>
      <c r="D23" s="195">
        <v>10102030010000</v>
      </c>
      <c r="E23" s="195"/>
      <c r="F23" s="195"/>
      <c r="G23" s="26">
        <v>110</v>
      </c>
      <c r="H23" s="27">
        <v>3921719.46</v>
      </c>
      <c r="I23" s="27">
        <v>4231598.03</v>
      </c>
      <c r="J23" s="28"/>
    </row>
    <row r="24" spans="1:10" ht="60" x14ac:dyDescent="0.25">
      <c r="A24" s="24" t="s">
        <v>307</v>
      </c>
      <c r="B24" s="25">
        <v>10</v>
      </c>
      <c r="C24" s="16">
        <v>182</v>
      </c>
      <c r="D24" s="195">
        <v>10102030011000</v>
      </c>
      <c r="E24" s="195"/>
      <c r="F24" s="195"/>
      <c r="G24" s="26">
        <v>110</v>
      </c>
      <c r="H24" s="28" t="s">
        <v>308</v>
      </c>
      <c r="I24" s="27">
        <v>4177399.59</v>
      </c>
      <c r="J24" s="28"/>
    </row>
    <row r="25" spans="1:10" ht="30" x14ac:dyDescent="0.25">
      <c r="A25" s="24" t="s">
        <v>309</v>
      </c>
      <c r="B25" s="25">
        <v>10</v>
      </c>
      <c r="C25" s="16">
        <v>182</v>
      </c>
      <c r="D25" s="195">
        <v>10102030012100</v>
      </c>
      <c r="E25" s="195"/>
      <c r="F25" s="195"/>
      <c r="G25" s="26">
        <v>110</v>
      </c>
      <c r="H25" s="28" t="s">
        <v>308</v>
      </c>
      <c r="I25" s="27">
        <v>54696.44</v>
      </c>
      <c r="J25" s="28"/>
    </row>
    <row r="26" spans="1:10" ht="75" x14ac:dyDescent="0.25">
      <c r="A26" s="24" t="s">
        <v>311</v>
      </c>
      <c r="B26" s="25">
        <v>10</v>
      </c>
      <c r="C26" s="16">
        <v>182</v>
      </c>
      <c r="D26" s="195">
        <v>10102030013000</v>
      </c>
      <c r="E26" s="195"/>
      <c r="F26" s="195"/>
      <c r="G26" s="26">
        <v>110</v>
      </c>
      <c r="H26" s="28" t="s">
        <v>308</v>
      </c>
      <c r="I26" s="29">
        <v>-498</v>
      </c>
      <c r="J26" s="28"/>
    </row>
    <row r="27" spans="1:10" ht="120" x14ac:dyDescent="0.25">
      <c r="A27" s="24" t="s">
        <v>53</v>
      </c>
      <c r="B27" s="25">
        <v>10</v>
      </c>
      <c r="C27" s="16">
        <v>182</v>
      </c>
      <c r="D27" s="195">
        <v>10102080010000</v>
      </c>
      <c r="E27" s="195"/>
      <c r="F27" s="195"/>
      <c r="G27" s="26">
        <v>110</v>
      </c>
      <c r="H27" s="27">
        <v>843671.76</v>
      </c>
      <c r="I27" s="27">
        <v>729861.33</v>
      </c>
      <c r="J27" s="27">
        <v>113810.43</v>
      </c>
    </row>
    <row r="28" spans="1:10" ht="60" x14ac:dyDescent="0.25">
      <c r="A28" s="24" t="s">
        <v>307</v>
      </c>
      <c r="B28" s="25">
        <v>10</v>
      </c>
      <c r="C28" s="16">
        <v>182</v>
      </c>
      <c r="D28" s="195">
        <v>10102080011000</v>
      </c>
      <c r="E28" s="195"/>
      <c r="F28" s="195"/>
      <c r="G28" s="26">
        <v>110</v>
      </c>
      <c r="H28" s="28" t="s">
        <v>308</v>
      </c>
      <c r="I28" s="27">
        <v>729861.33</v>
      </c>
      <c r="J28" s="28"/>
    </row>
    <row r="29" spans="1:10" ht="150" x14ac:dyDescent="0.25">
      <c r="A29" s="24" t="s">
        <v>22</v>
      </c>
      <c r="B29" s="25">
        <v>10</v>
      </c>
      <c r="C29" s="16">
        <v>100</v>
      </c>
      <c r="D29" s="195">
        <v>10302231010000</v>
      </c>
      <c r="E29" s="195"/>
      <c r="F29" s="195"/>
      <c r="G29" s="26">
        <v>110</v>
      </c>
      <c r="H29" s="27">
        <v>1343400</v>
      </c>
      <c r="I29" s="27">
        <v>984072.82</v>
      </c>
      <c r="J29" s="27">
        <v>359327.18</v>
      </c>
    </row>
    <row r="30" spans="1:10" ht="180" x14ac:dyDescent="0.25">
      <c r="A30" s="24" t="s">
        <v>26</v>
      </c>
      <c r="B30" s="25">
        <v>10</v>
      </c>
      <c r="C30" s="16">
        <v>100</v>
      </c>
      <c r="D30" s="195">
        <v>10302241010000</v>
      </c>
      <c r="E30" s="195"/>
      <c r="F30" s="195"/>
      <c r="G30" s="26">
        <v>110</v>
      </c>
      <c r="H30" s="27">
        <v>7700</v>
      </c>
      <c r="I30" s="27">
        <v>7033.84</v>
      </c>
      <c r="J30" s="29">
        <v>666.16</v>
      </c>
    </row>
    <row r="31" spans="1:10" ht="150" x14ac:dyDescent="0.25">
      <c r="A31" s="24" t="s">
        <v>27</v>
      </c>
      <c r="B31" s="25">
        <v>10</v>
      </c>
      <c r="C31" s="16">
        <v>100</v>
      </c>
      <c r="D31" s="195">
        <v>10302251010000</v>
      </c>
      <c r="E31" s="195"/>
      <c r="F31" s="195"/>
      <c r="G31" s="26">
        <v>110</v>
      </c>
      <c r="H31" s="27">
        <v>1763500</v>
      </c>
      <c r="I31" s="27">
        <v>1352224.55</v>
      </c>
      <c r="J31" s="27">
        <v>411275.45</v>
      </c>
    </row>
    <row r="32" spans="1:10" ht="150" x14ac:dyDescent="0.25">
      <c r="A32" s="24" t="s">
        <v>28</v>
      </c>
      <c r="B32" s="25">
        <v>10</v>
      </c>
      <c r="C32" s="16">
        <v>100</v>
      </c>
      <c r="D32" s="195">
        <v>10302261010000</v>
      </c>
      <c r="E32" s="195"/>
      <c r="F32" s="195"/>
      <c r="G32" s="26">
        <v>110</v>
      </c>
      <c r="H32" s="28" t="s">
        <v>308</v>
      </c>
      <c r="I32" s="27">
        <v>-173723.58</v>
      </c>
      <c r="J32" s="28"/>
    </row>
    <row r="33" spans="1:10" ht="135" x14ac:dyDescent="0.25">
      <c r="A33" s="24" t="s">
        <v>312</v>
      </c>
      <c r="B33" s="25">
        <v>10</v>
      </c>
      <c r="C33" s="16">
        <v>182</v>
      </c>
      <c r="D33" s="195">
        <v>10601010030000</v>
      </c>
      <c r="E33" s="195"/>
      <c r="F33" s="195"/>
      <c r="G33" s="26">
        <v>110</v>
      </c>
      <c r="H33" s="27">
        <v>10014917.050000001</v>
      </c>
      <c r="I33" s="27">
        <v>1948951.35</v>
      </c>
      <c r="J33" s="27">
        <v>8065965.7000000002</v>
      </c>
    </row>
    <row r="34" spans="1:10" ht="60" x14ac:dyDescent="0.25">
      <c r="A34" s="24" t="s">
        <v>307</v>
      </c>
      <c r="B34" s="25">
        <v>10</v>
      </c>
      <c r="C34" s="16">
        <v>182</v>
      </c>
      <c r="D34" s="195">
        <v>10601010031000</v>
      </c>
      <c r="E34" s="195"/>
      <c r="F34" s="195"/>
      <c r="G34" s="26">
        <v>110</v>
      </c>
      <c r="H34" s="28" t="s">
        <v>308</v>
      </c>
      <c r="I34" s="27">
        <v>1853227.33</v>
      </c>
      <c r="J34" s="28"/>
    </row>
    <row r="35" spans="1:10" ht="30" x14ac:dyDescent="0.25">
      <c r="A35" s="24" t="s">
        <v>309</v>
      </c>
      <c r="B35" s="25">
        <v>10</v>
      </c>
      <c r="C35" s="16">
        <v>182</v>
      </c>
      <c r="D35" s="195">
        <v>10601010032100</v>
      </c>
      <c r="E35" s="195"/>
      <c r="F35" s="195"/>
      <c r="G35" s="26">
        <v>110</v>
      </c>
      <c r="H35" s="28" t="s">
        <v>308</v>
      </c>
      <c r="I35" s="27">
        <v>95727.03</v>
      </c>
      <c r="J35" s="28"/>
    </row>
    <row r="36" spans="1:10" ht="90" x14ac:dyDescent="0.25">
      <c r="A36" s="24" t="s">
        <v>313</v>
      </c>
      <c r="B36" s="25">
        <v>10</v>
      </c>
      <c r="C36" s="16">
        <v>182</v>
      </c>
      <c r="D36" s="195">
        <v>10601010035000</v>
      </c>
      <c r="E36" s="195"/>
      <c r="F36" s="195"/>
      <c r="G36" s="26">
        <v>110</v>
      </c>
      <c r="H36" s="28" t="s">
        <v>308</v>
      </c>
      <c r="I36" s="29">
        <v>-3.01</v>
      </c>
      <c r="J36" s="28"/>
    </row>
    <row r="37" spans="1:10" x14ac:dyDescent="0.25">
      <c r="A37" s="24"/>
      <c r="B37" s="25">
        <v>10</v>
      </c>
      <c r="C37" s="16">
        <v>182</v>
      </c>
      <c r="D37" s="195">
        <v>10606031030000</v>
      </c>
      <c r="E37" s="195"/>
      <c r="F37" s="195"/>
      <c r="G37" s="26">
        <v>110</v>
      </c>
      <c r="H37" s="27">
        <v>13351000</v>
      </c>
      <c r="I37" s="27">
        <v>8377709.7999999998</v>
      </c>
      <c r="J37" s="27">
        <v>4973290.2</v>
      </c>
    </row>
    <row r="38" spans="1:10" ht="60" x14ac:dyDescent="0.25">
      <c r="A38" s="24" t="s">
        <v>307</v>
      </c>
      <c r="B38" s="25">
        <v>10</v>
      </c>
      <c r="C38" s="16">
        <v>182</v>
      </c>
      <c r="D38" s="195">
        <v>10606031031000</v>
      </c>
      <c r="E38" s="195"/>
      <c r="F38" s="195"/>
      <c r="G38" s="26">
        <v>110</v>
      </c>
      <c r="H38" s="28" t="s">
        <v>308</v>
      </c>
      <c r="I38" s="27">
        <v>8683552</v>
      </c>
      <c r="J38" s="28"/>
    </row>
    <row r="39" spans="1:10" ht="30" x14ac:dyDescent="0.25">
      <c r="A39" s="24" t="s">
        <v>309</v>
      </c>
      <c r="B39" s="25">
        <v>10</v>
      </c>
      <c r="C39" s="16">
        <v>182</v>
      </c>
      <c r="D39" s="195">
        <v>10606031032100</v>
      </c>
      <c r="E39" s="195"/>
      <c r="F39" s="195"/>
      <c r="G39" s="26">
        <v>110</v>
      </c>
      <c r="H39" s="28" t="s">
        <v>308</v>
      </c>
      <c r="I39" s="27">
        <v>-305842.2</v>
      </c>
      <c r="J39" s="28"/>
    </row>
    <row r="40" spans="1:10" ht="105" x14ac:dyDescent="0.25">
      <c r="A40" s="24" t="s">
        <v>37</v>
      </c>
      <c r="B40" s="25">
        <v>10</v>
      </c>
      <c r="C40" s="16">
        <v>182</v>
      </c>
      <c r="D40" s="195">
        <v>10606041030000</v>
      </c>
      <c r="E40" s="195"/>
      <c r="F40" s="195"/>
      <c r="G40" s="26">
        <v>110</v>
      </c>
      <c r="H40" s="27">
        <v>3981000</v>
      </c>
      <c r="I40" s="27">
        <v>852969.35</v>
      </c>
      <c r="J40" s="27">
        <v>3128030.65</v>
      </c>
    </row>
    <row r="41" spans="1:10" ht="60" x14ac:dyDescent="0.25">
      <c r="A41" s="24" t="s">
        <v>307</v>
      </c>
      <c r="B41" s="25">
        <v>10</v>
      </c>
      <c r="C41" s="16">
        <v>182</v>
      </c>
      <c r="D41" s="195">
        <v>10606041031000</v>
      </c>
      <c r="E41" s="195"/>
      <c r="F41" s="195"/>
      <c r="G41" s="26">
        <v>110</v>
      </c>
      <c r="H41" s="28" t="s">
        <v>308</v>
      </c>
      <c r="I41" s="27">
        <v>818317.83</v>
      </c>
      <c r="J41" s="28"/>
    </row>
    <row r="42" spans="1:10" ht="30" x14ac:dyDescent="0.25">
      <c r="A42" s="24" t="s">
        <v>309</v>
      </c>
      <c r="B42" s="25">
        <v>10</v>
      </c>
      <c r="C42" s="16">
        <v>182</v>
      </c>
      <c r="D42" s="195">
        <v>10606041032100</v>
      </c>
      <c r="E42" s="195"/>
      <c r="F42" s="195"/>
      <c r="G42" s="26">
        <v>110</v>
      </c>
      <c r="H42" s="28" t="s">
        <v>308</v>
      </c>
      <c r="I42" s="27">
        <v>34651.519999999997</v>
      </c>
      <c r="J42" s="28"/>
    </row>
    <row r="43" spans="1:10" ht="165" x14ac:dyDescent="0.25">
      <c r="A43" s="24" t="s">
        <v>38</v>
      </c>
      <c r="B43" s="25">
        <v>10</v>
      </c>
      <c r="C43" s="25">
        <v>71</v>
      </c>
      <c r="D43" s="195">
        <v>11105011020000</v>
      </c>
      <c r="E43" s="195"/>
      <c r="F43" s="195"/>
      <c r="G43" s="26">
        <v>120</v>
      </c>
      <c r="H43" s="27">
        <v>3684200</v>
      </c>
      <c r="I43" s="27">
        <v>2625645.39</v>
      </c>
      <c r="J43" s="27">
        <v>1058554.6100000001</v>
      </c>
    </row>
    <row r="44" spans="1:10" x14ac:dyDescent="0.25">
      <c r="A44" s="30">
        <v>8001</v>
      </c>
      <c r="B44" s="25">
        <v>10</v>
      </c>
      <c r="C44" s="25">
        <v>71</v>
      </c>
      <c r="D44" s="195">
        <v>11105011028001</v>
      </c>
      <c r="E44" s="195"/>
      <c r="F44" s="195"/>
      <c r="G44" s="26">
        <v>120</v>
      </c>
      <c r="H44" s="28" t="s">
        <v>308</v>
      </c>
      <c r="I44" s="27">
        <v>2625645.39</v>
      </c>
      <c r="J44" s="28"/>
    </row>
    <row r="45" spans="1:10" ht="180" x14ac:dyDescent="0.25">
      <c r="A45" s="24" t="s">
        <v>314</v>
      </c>
      <c r="B45" s="25">
        <v>10</v>
      </c>
      <c r="C45" s="25">
        <v>6</v>
      </c>
      <c r="D45" s="195">
        <v>11105033030000</v>
      </c>
      <c r="E45" s="195"/>
      <c r="F45" s="195"/>
      <c r="G45" s="26">
        <v>120</v>
      </c>
      <c r="H45" s="27">
        <v>250000</v>
      </c>
      <c r="I45" s="27">
        <v>187499.97</v>
      </c>
      <c r="J45" s="27">
        <v>62500.03</v>
      </c>
    </row>
    <row r="46" spans="1:10" ht="195" x14ac:dyDescent="0.25">
      <c r="A46" s="24" t="s">
        <v>45</v>
      </c>
      <c r="B46" s="25">
        <v>10</v>
      </c>
      <c r="C46" s="25">
        <v>6</v>
      </c>
      <c r="D46" s="195">
        <v>11109043030000</v>
      </c>
      <c r="E46" s="195"/>
      <c r="F46" s="195"/>
      <c r="G46" s="26">
        <v>120</v>
      </c>
      <c r="H46" s="27">
        <v>4391400</v>
      </c>
      <c r="I46" s="27">
        <v>2840947.74</v>
      </c>
      <c r="J46" s="27">
        <v>1550452.26</v>
      </c>
    </row>
    <row r="47" spans="1:10" ht="225" x14ac:dyDescent="0.25">
      <c r="A47" s="24" t="s">
        <v>167</v>
      </c>
      <c r="B47" s="25">
        <v>10</v>
      </c>
      <c r="C47" s="25">
        <v>6</v>
      </c>
      <c r="D47" s="195">
        <v>11109043030001</v>
      </c>
      <c r="E47" s="195"/>
      <c r="F47" s="195"/>
      <c r="G47" s="26">
        <v>120</v>
      </c>
      <c r="H47" s="28" t="s">
        <v>308</v>
      </c>
      <c r="I47" s="27">
        <v>2840947.74</v>
      </c>
      <c r="J47" s="28"/>
    </row>
    <row r="48" spans="1:10" ht="120" x14ac:dyDescent="0.25">
      <c r="A48" s="24" t="s">
        <v>197</v>
      </c>
      <c r="B48" s="25">
        <v>10</v>
      </c>
      <c r="C48" s="25">
        <v>6</v>
      </c>
      <c r="D48" s="195">
        <v>11302063030000</v>
      </c>
      <c r="E48" s="195"/>
      <c r="F48" s="195"/>
      <c r="G48" s="26">
        <v>130</v>
      </c>
      <c r="H48" s="27">
        <v>40700</v>
      </c>
      <c r="I48" s="27">
        <v>30951.79</v>
      </c>
      <c r="J48" s="27">
        <v>9748.2099999999991</v>
      </c>
    </row>
    <row r="49" spans="1:10" ht="90" x14ac:dyDescent="0.25">
      <c r="A49" s="24" t="s">
        <v>272</v>
      </c>
      <c r="B49" s="25">
        <v>10</v>
      </c>
      <c r="C49" s="25">
        <v>6</v>
      </c>
      <c r="D49" s="195">
        <v>11302993030000</v>
      </c>
      <c r="E49" s="195"/>
      <c r="F49" s="195"/>
      <c r="G49" s="26">
        <v>130</v>
      </c>
      <c r="H49" s="27">
        <v>432988.57</v>
      </c>
      <c r="I49" s="27">
        <v>432988.57</v>
      </c>
      <c r="J49" s="28"/>
    </row>
    <row r="50" spans="1:10" ht="120" x14ac:dyDescent="0.25">
      <c r="A50" s="24" t="s">
        <v>197</v>
      </c>
      <c r="B50" s="25">
        <v>10</v>
      </c>
      <c r="C50" s="25">
        <v>6</v>
      </c>
      <c r="D50" s="195">
        <v>11401030030000</v>
      </c>
      <c r="E50" s="195"/>
      <c r="F50" s="195"/>
      <c r="G50" s="26">
        <v>410</v>
      </c>
      <c r="H50" s="27">
        <v>2574000</v>
      </c>
      <c r="I50" s="27">
        <v>2574000</v>
      </c>
      <c r="J50" s="28"/>
    </row>
    <row r="51" spans="1:10" ht="195" x14ac:dyDescent="0.25">
      <c r="A51" s="24" t="s">
        <v>45</v>
      </c>
      <c r="B51" s="25">
        <v>10</v>
      </c>
      <c r="C51" s="25">
        <v>71</v>
      </c>
      <c r="D51" s="195">
        <v>11406011020000</v>
      </c>
      <c r="E51" s="195"/>
      <c r="F51" s="195"/>
      <c r="G51" s="26">
        <v>430</v>
      </c>
      <c r="H51" s="27">
        <v>396623.98</v>
      </c>
      <c r="I51" s="27">
        <v>396623.98</v>
      </c>
      <c r="J51" s="28"/>
    </row>
    <row r="52" spans="1:10" x14ac:dyDescent="0.25">
      <c r="A52" s="30">
        <v>8000</v>
      </c>
      <c r="B52" s="25">
        <v>10</v>
      </c>
      <c r="C52" s="25">
        <v>71</v>
      </c>
      <c r="D52" s="195">
        <v>11406011028000</v>
      </c>
      <c r="E52" s="195"/>
      <c r="F52" s="195"/>
      <c r="G52" s="26">
        <v>430</v>
      </c>
      <c r="H52" s="28" t="s">
        <v>308</v>
      </c>
      <c r="I52" s="27">
        <v>396623.98</v>
      </c>
      <c r="J52" s="28"/>
    </row>
    <row r="53" spans="1:10" x14ac:dyDescent="0.25">
      <c r="A53" s="24"/>
      <c r="B53" s="25">
        <v>10</v>
      </c>
      <c r="C53" s="16">
        <v>182</v>
      </c>
      <c r="D53" s="195">
        <v>11610123010000</v>
      </c>
      <c r="E53" s="195"/>
      <c r="F53" s="195"/>
      <c r="G53" s="26">
        <v>140</v>
      </c>
      <c r="H53" s="28" t="s">
        <v>308</v>
      </c>
      <c r="I53" s="27">
        <v>-3000</v>
      </c>
      <c r="J53" s="28"/>
    </row>
    <row r="54" spans="1:10" ht="345" x14ac:dyDescent="0.25">
      <c r="A54" s="24" t="s">
        <v>184</v>
      </c>
      <c r="B54" s="25">
        <v>10</v>
      </c>
      <c r="C54" s="16">
        <v>182</v>
      </c>
      <c r="D54" s="195">
        <v>11610123010031</v>
      </c>
      <c r="E54" s="195"/>
      <c r="F54" s="195"/>
      <c r="G54" s="26">
        <v>140</v>
      </c>
      <c r="H54" s="28" t="s">
        <v>308</v>
      </c>
      <c r="I54" s="27">
        <v>-3000</v>
      </c>
      <c r="J54" s="28"/>
    </row>
    <row r="55" spans="1:10" ht="225" x14ac:dyDescent="0.25">
      <c r="A55" s="24" t="s">
        <v>167</v>
      </c>
      <c r="B55" s="25">
        <v>10</v>
      </c>
      <c r="C55" s="25">
        <v>6</v>
      </c>
      <c r="D55" s="195">
        <v>20229999030001</v>
      </c>
      <c r="E55" s="195"/>
      <c r="F55" s="195"/>
      <c r="G55" s="26">
        <v>150</v>
      </c>
      <c r="H55" s="27">
        <v>202035600</v>
      </c>
      <c r="I55" s="27">
        <v>31936633.32</v>
      </c>
      <c r="J55" s="27">
        <v>170098966.68000001</v>
      </c>
    </row>
    <row r="56" spans="1:10" ht="120" x14ac:dyDescent="0.25">
      <c r="A56" s="24" t="s">
        <v>53</v>
      </c>
      <c r="B56" s="25">
        <v>10</v>
      </c>
      <c r="C56" s="25">
        <v>6</v>
      </c>
      <c r="D56" s="195">
        <v>20235118030000</v>
      </c>
      <c r="E56" s="195"/>
      <c r="F56" s="195"/>
      <c r="G56" s="26">
        <v>150</v>
      </c>
      <c r="H56" s="27">
        <v>582800</v>
      </c>
      <c r="I56" s="27">
        <v>444050.75</v>
      </c>
      <c r="J56" s="27">
        <v>138749.25</v>
      </c>
    </row>
    <row r="57" spans="1:10" x14ac:dyDescent="0.25">
      <c r="A57" s="24"/>
      <c r="B57" s="25">
        <v>10</v>
      </c>
      <c r="C57" s="25">
        <v>6</v>
      </c>
      <c r="D57" s="195">
        <v>21960010030000</v>
      </c>
      <c r="E57" s="195"/>
      <c r="F57" s="195"/>
      <c r="G57" s="26">
        <v>150</v>
      </c>
      <c r="H57" s="28" t="s">
        <v>308</v>
      </c>
      <c r="I57" s="27">
        <v>-7245523.8399999999</v>
      </c>
      <c r="J57" s="28"/>
    </row>
    <row r="58" spans="1:10" x14ac:dyDescent="0.25">
      <c r="A58" s="31"/>
      <c r="B58" s="31"/>
      <c r="C58" s="31"/>
      <c r="D58" s="31"/>
      <c r="E58" s="31"/>
      <c r="F58" s="31"/>
      <c r="G58" s="31"/>
    </row>
    <row r="59" spans="1:10" x14ac:dyDescent="0.25">
      <c r="A59" s="199" t="s">
        <v>315</v>
      </c>
      <c r="B59" s="199"/>
      <c r="C59" s="199"/>
      <c r="D59" s="199"/>
      <c r="E59" s="199"/>
      <c r="F59" s="199"/>
      <c r="G59" s="199"/>
      <c r="H59" s="199"/>
      <c r="I59" s="199"/>
      <c r="J59" s="199"/>
    </row>
    <row r="61" spans="1:10" ht="45" x14ac:dyDescent="0.25">
      <c r="A61" s="13" t="s">
        <v>302</v>
      </c>
      <c r="B61" s="14" t="s">
        <v>303</v>
      </c>
      <c r="C61" s="200" t="s">
        <v>316</v>
      </c>
      <c r="D61" s="200"/>
      <c r="E61" s="200"/>
      <c r="F61" s="200"/>
      <c r="G61" s="200"/>
      <c r="H61" s="15" t="s">
        <v>317</v>
      </c>
      <c r="I61" s="13" t="s">
        <v>6</v>
      </c>
      <c r="J61" s="32" t="s">
        <v>7</v>
      </c>
    </row>
    <row r="62" spans="1:10" x14ac:dyDescent="0.25">
      <c r="A62" s="16">
        <v>1</v>
      </c>
      <c r="B62" s="16">
        <v>2</v>
      </c>
      <c r="C62" s="201">
        <v>3</v>
      </c>
      <c r="D62" s="201"/>
      <c r="E62" s="201"/>
      <c r="F62" s="201"/>
      <c r="G62" s="201"/>
      <c r="H62" s="17">
        <v>4</v>
      </c>
      <c r="I62" s="16">
        <v>5</v>
      </c>
      <c r="J62" s="16">
        <v>6</v>
      </c>
    </row>
    <row r="63" spans="1:10" x14ac:dyDescent="0.25">
      <c r="A63" s="33" t="s">
        <v>318</v>
      </c>
      <c r="B63" s="34">
        <v>200</v>
      </c>
      <c r="C63" s="35">
        <v>0</v>
      </c>
      <c r="D63" s="36">
        <v>9600</v>
      </c>
      <c r="E63" s="198">
        <v>0</v>
      </c>
      <c r="F63" s="198"/>
      <c r="G63" s="35">
        <v>0</v>
      </c>
      <c r="H63" s="37">
        <v>304099149.39999998</v>
      </c>
      <c r="I63" s="38">
        <v>99629764.780000001</v>
      </c>
      <c r="J63" s="38">
        <v>204469384.62</v>
      </c>
    </row>
    <row r="64" spans="1:10" ht="45" x14ac:dyDescent="0.25">
      <c r="A64" s="24" t="s">
        <v>319</v>
      </c>
      <c r="B64" s="39">
        <v>200</v>
      </c>
      <c r="C64" s="40">
        <v>6</v>
      </c>
      <c r="D64" s="41">
        <v>104</v>
      </c>
      <c r="E64" s="197" t="s">
        <v>70</v>
      </c>
      <c r="F64" s="197"/>
      <c r="G64" s="39">
        <v>121</v>
      </c>
      <c r="H64" s="42">
        <v>500000</v>
      </c>
      <c r="I64" s="43">
        <v>0</v>
      </c>
      <c r="J64" s="42">
        <v>500000</v>
      </c>
    </row>
    <row r="65" spans="1:10" ht="75" x14ac:dyDescent="0.25">
      <c r="A65" s="24" t="s">
        <v>320</v>
      </c>
      <c r="B65" s="39">
        <v>200</v>
      </c>
      <c r="C65" s="40">
        <v>6</v>
      </c>
      <c r="D65" s="41">
        <v>104</v>
      </c>
      <c r="E65" s="197" t="s">
        <v>70</v>
      </c>
      <c r="F65" s="197"/>
      <c r="G65" s="39">
        <v>122</v>
      </c>
      <c r="H65" s="42">
        <v>70000</v>
      </c>
      <c r="I65" s="43">
        <v>0</v>
      </c>
      <c r="J65" s="42">
        <v>70000</v>
      </c>
    </row>
    <row r="66" spans="1:10" ht="90" x14ac:dyDescent="0.25">
      <c r="A66" s="24" t="s">
        <v>321</v>
      </c>
      <c r="B66" s="39">
        <v>200</v>
      </c>
      <c r="C66" s="40">
        <v>6</v>
      </c>
      <c r="D66" s="41">
        <v>104</v>
      </c>
      <c r="E66" s="197" t="s">
        <v>70</v>
      </c>
      <c r="F66" s="197"/>
      <c r="G66" s="39">
        <v>129</v>
      </c>
      <c r="H66" s="42">
        <v>150000</v>
      </c>
      <c r="I66" s="43">
        <v>0</v>
      </c>
      <c r="J66" s="42">
        <v>150000</v>
      </c>
    </row>
    <row r="67" spans="1:10" ht="30" x14ac:dyDescent="0.25">
      <c r="A67" s="24" t="s">
        <v>322</v>
      </c>
      <c r="B67" s="39">
        <v>200</v>
      </c>
      <c r="C67" s="40">
        <v>6</v>
      </c>
      <c r="D67" s="41">
        <v>104</v>
      </c>
      <c r="E67" s="197" t="s">
        <v>70</v>
      </c>
      <c r="F67" s="197"/>
      <c r="G67" s="39">
        <v>244</v>
      </c>
      <c r="H67" s="42">
        <v>20000</v>
      </c>
      <c r="I67" s="43">
        <v>0</v>
      </c>
      <c r="J67" s="42">
        <v>20000</v>
      </c>
    </row>
    <row r="68" spans="1:10" ht="45" x14ac:dyDescent="0.25">
      <c r="A68" s="24" t="s">
        <v>319</v>
      </c>
      <c r="B68" s="39">
        <v>200</v>
      </c>
      <c r="C68" s="40">
        <v>6</v>
      </c>
      <c r="D68" s="41">
        <v>104</v>
      </c>
      <c r="E68" s="197" t="s">
        <v>79</v>
      </c>
      <c r="F68" s="197"/>
      <c r="G68" s="39">
        <v>121</v>
      </c>
      <c r="H68" s="42">
        <v>42102000</v>
      </c>
      <c r="I68" s="42">
        <v>29111476.719999999</v>
      </c>
      <c r="J68" s="42">
        <v>12990523.279999999</v>
      </c>
    </row>
    <row r="69" spans="1:10" ht="75" x14ac:dyDescent="0.25">
      <c r="A69" s="24" t="s">
        <v>320</v>
      </c>
      <c r="B69" s="39">
        <v>200</v>
      </c>
      <c r="C69" s="40">
        <v>6</v>
      </c>
      <c r="D69" s="41">
        <v>104</v>
      </c>
      <c r="E69" s="197" t="s">
        <v>79</v>
      </c>
      <c r="F69" s="197"/>
      <c r="G69" s="39">
        <v>122</v>
      </c>
      <c r="H69" s="42">
        <v>3804000</v>
      </c>
      <c r="I69" s="42">
        <v>3372999</v>
      </c>
      <c r="J69" s="42">
        <v>431001</v>
      </c>
    </row>
    <row r="70" spans="1:10" ht="90" x14ac:dyDescent="0.25">
      <c r="A70" s="24" t="s">
        <v>321</v>
      </c>
      <c r="B70" s="39">
        <v>200</v>
      </c>
      <c r="C70" s="40">
        <v>6</v>
      </c>
      <c r="D70" s="41">
        <v>104</v>
      </c>
      <c r="E70" s="197" t="s">
        <v>79</v>
      </c>
      <c r="F70" s="197"/>
      <c r="G70" s="39">
        <v>129</v>
      </c>
      <c r="H70" s="42">
        <v>12878500</v>
      </c>
      <c r="I70" s="42">
        <v>8125249.0499999998</v>
      </c>
      <c r="J70" s="42">
        <v>4753250.95</v>
      </c>
    </row>
    <row r="71" spans="1:10" ht="30" x14ac:dyDescent="0.25">
      <c r="A71" s="24" t="s">
        <v>322</v>
      </c>
      <c r="B71" s="39">
        <v>200</v>
      </c>
      <c r="C71" s="40">
        <v>6</v>
      </c>
      <c r="D71" s="41">
        <v>104</v>
      </c>
      <c r="E71" s="197" t="s">
        <v>79</v>
      </c>
      <c r="F71" s="197"/>
      <c r="G71" s="39">
        <v>244</v>
      </c>
      <c r="H71" s="42">
        <v>7074435.8300000001</v>
      </c>
      <c r="I71" s="42">
        <v>4444225.43</v>
      </c>
      <c r="J71" s="42">
        <v>2630210.4</v>
      </c>
    </row>
    <row r="72" spans="1:10" ht="30" x14ac:dyDescent="0.25">
      <c r="A72" s="24" t="s">
        <v>323</v>
      </c>
      <c r="B72" s="39">
        <v>200</v>
      </c>
      <c r="C72" s="40">
        <v>6</v>
      </c>
      <c r="D72" s="41">
        <v>104</v>
      </c>
      <c r="E72" s="197" t="s">
        <v>79</v>
      </c>
      <c r="F72" s="197"/>
      <c r="G72" s="39">
        <v>247</v>
      </c>
      <c r="H72" s="42">
        <v>986520.2</v>
      </c>
      <c r="I72" s="42">
        <v>502713.24</v>
      </c>
      <c r="J72" s="42">
        <v>483806.96</v>
      </c>
    </row>
    <row r="73" spans="1:10" ht="45" x14ac:dyDescent="0.25">
      <c r="A73" s="24" t="s">
        <v>324</v>
      </c>
      <c r="B73" s="39">
        <v>200</v>
      </c>
      <c r="C73" s="40">
        <v>6</v>
      </c>
      <c r="D73" s="41">
        <v>104</v>
      </c>
      <c r="E73" s="197" t="s">
        <v>79</v>
      </c>
      <c r="F73" s="197"/>
      <c r="G73" s="39">
        <v>851</v>
      </c>
      <c r="H73" s="42">
        <v>23500</v>
      </c>
      <c r="I73" s="42">
        <v>16232</v>
      </c>
      <c r="J73" s="42">
        <v>7268</v>
      </c>
    </row>
    <row r="74" spans="1:10" x14ac:dyDescent="0.25">
      <c r="A74" s="24" t="s">
        <v>325</v>
      </c>
      <c r="B74" s="39">
        <v>200</v>
      </c>
      <c r="C74" s="40">
        <v>6</v>
      </c>
      <c r="D74" s="41">
        <v>104</v>
      </c>
      <c r="E74" s="197" t="s">
        <v>79</v>
      </c>
      <c r="F74" s="197"/>
      <c r="G74" s="39">
        <v>852</v>
      </c>
      <c r="H74" s="42">
        <v>475500</v>
      </c>
      <c r="I74" s="42">
        <v>442534</v>
      </c>
      <c r="J74" s="42">
        <v>32966</v>
      </c>
    </row>
    <row r="75" spans="1:10" x14ac:dyDescent="0.25">
      <c r="A75" s="24" t="s">
        <v>326</v>
      </c>
      <c r="B75" s="39">
        <v>200</v>
      </c>
      <c r="C75" s="40">
        <v>6</v>
      </c>
      <c r="D75" s="41">
        <v>104</v>
      </c>
      <c r="E75" s="197" t="s">
        <v>79</v>
      </c>
      <c r="F75" s="197"/>
      <c r="G75" s="39">
        <v>853</v>
      </c>
      <c r="H75" s="42">
        <v>60000</v>
      </c>
      <c r="I75" s="42">
        <v>30146.06</v>
      </c>
      <c r="J75" s="42">
        <v>29853.94</v>
      </c>
    </row>
    <row r="76" spans="1:10" x14ac:dyDescent="0.25">
      <c r="A76" s="24" t="s">
        <v>87</v>
      </c>
      <c r="B76" s="39">
        <v>200</v>
      </c>
      <c r="C76" s="40">
        <v>6</v>
      </c>
      <c r="D76" s="41">
        <v>111</v>
      </c>
      <c r="E76" s="197" t="s">
        <v>86</v>
      </c>
      <c r="F76" s="197"/>
      <c r="G76" s="39">
        <v>870</v>
      </c>
      <c r="H76" s="42">
        <v>100000</v>
      </c>
      <c r="I76" s="43">
        <v>0</v>
      </c>
      <c r="J76" s="42">
        <v>100000</v>
      </c>
    </row>
    <row r="77" spans="1:10" x14ac:dyDescent="0.25">
      <c r="A77" s="24" t="s">
        <v>326</v>
      </c>
      <c r="B77" s="39">
        <v>200</v>
      </c>
      <c r="C77" s="40">
        <v>6</v>
      </c>
      <c r="D77" s="41">
        <v>113</v>
      </c>
      <c r="E77" s="197" t="s">
        <v>90</v>
      </c>
      <c r="F77" s="197"/>
      <c r="G77" s="39">
        <v>853</v>
      </c>
      <c r="H77" s="42">
        <v>21500</v>
      </c>
      <c r="I77" s="42">
        <v>21500</v>
      </c>
      <c r="J77" s="43" t="s">
        <v>308</v>
      </c>
    </row>
    <row r="78" spans="1:10" ht="30" x14ac:dyDescent="0.25">
      <c r="A78" s="24" t="s">
        <v>322</v>
      </c>
      <c r="B78" s="39">
        <v>200</v>
      </c>
      <c r="C78" s="40">
        <v>6</v>
      </c>
      <c r="D78" s="41">
        <v>113</v>
      </c>
      <c r="E78" s="197" t="s">
        <v>91</v>
      </c>
      <c r="F78" s="197"/>
      <c r="G78" s="39">
        <v>244</v>
      </c>
      <c r="H78" s="42">
        <v>100000</v>
      </c>
      <c r="I78" s="42">
        <v>26000</v>
      </c>
      <c r="J78" s="42">
        <v>74000</v>
      </c>
    </row>
    <row r="79" spans="1:10" ht="45" x14ac:dyDescent="0.25">
      <c r="A79" s="24" t="s">
        <v>319</v>
      </c>
      <c r="B79" s="39">
        <v>200</v>
      </c>
      <c r="C79" s="40">
        <v>6</v>
      </c>
      <c r="D79" s="41">
        <v>203</v>
      </c>
      <c r="E79" s="196">
        <v>1710051180</v>
      </c>
      <c r="F79" s="196"/>
      <c r="G79" s="39">
        <v>121</v>
      </c>
      <c r="H79" s="42">
        <v>410904</v>
      </c>
      <c r="I79" s="42">
        <v>267030.62</v>
      </c>
      <c r="J79" s="42">
        <v>143873.38</v>
      </c>
    </row>
    <row r="80" spans="1:10" ht="90" x14ac:dyDescent="0.25">
      <c r="A80" s="24" t="s">
        <v>321</v>
      </c>
      <c r="B80" s="39">
        <v>200</v>
      </c>
      <c r="C80" s="40">
        <v>6</v>
      </c>
      <c r="D80" s="41">
        <v>203</v>
      </c>
      <c r="E80" s="196">
        <v>1710051180</v>
      </c>
      <c r="F80" s="196"/>
      <c r="G80" s="39">
        <v>129</v>
      </c>
      <c r="H80" s="42">
        <v>124093</v>
      </c>
      <c r="I80" s="42">
        <v>76144.94</v>
      </c>
      <c r="J80" s="42">
        <v>47948.06</v>
      </c>
    </row>
    <row r="81" spans="1:10" ht="30" x14ac:dyDescent="0.25">
      <c r="A81" s="24" t="s">
        <v>322</v>
      </c>
      <c r="B81" s="39">
        <v>200</v>
      </c>
      <c r="C81" s="40">
        <v>6</v>
      </c>
      <c r="D81" s="41">
        <v>203</v>
      </c>
      <c r="E81" s="196">
        <v>1710051180</v>
      </c>
      <c r="F81" s="196"/>
      <c r="G81" s="39">
        <v>244</v>
      </c>
      <c r="H81" s="42">
        <v>47803</v>
      </c>
      <c r="I81" s="42">
        <v>42803</v>
      </c>
      <c r="J81" s="42">
        <v>5000</v>
      </c>
    </row>
    <row r="82" spans="1:10" ht="30" x14ac:dyDescent="0.25">
      <c r="A82" s="24" t="s">
        <v>322</v>
      </c>
      <c r="B82" s="39">
        <v>200</v>
      </c>
      <c r="C82" s="40">
        <v>6</v>
      </c>
      <c r="D82" s="41">
        <v>309</v>
      </c>
      <c r="E82" s="196">
        <v>3610010000</v>
      </c>
      <c r="F82" s="196"/>
      <c r="G82" s="39">
        <v>244</v>
      </c>
      <c r="H82" s="42">
        <v>73500</v>
      </c>
      <c r="I82" s="43">
        <v>0</v>
      </c>
      <c r="J82" s="42">
        <v>73500</v>
      </c>
    </row>
    <row r="83" spans="1:10" ht="30" x14ac:dyDescent="0.25">
      <c r="A83" s="24" t="s">
        <v>322</v>
      </c>
      <c r="B83" s="39">
        <v>200</v>
      </c>
      <c r="C83" s="40">
        <v>6</v>
      </c>
      <c r="D83" s="41">
        <v>310</v>
      </c>
      <c r="E83" s="196">
        <v>3620010000</v>
      </c>
      <c r="F83" s="196"/>
      <c r="G83" s="39">
        <v>244</v>
      </c>
      <c r="H83" s="42">
        <v>38190</v>
      </c>
      <c r="I83" s="43">
        <v>0</v>
      </c>
      <c r="J83" s="42">
        <v>38190</v>
      </c>
    </row>
    <row r="84" spans="1:10" ht="30" x14ac:dyDescent="0.25">
      <c r="A84" s="24" t="s">
        <v>322</v>
      </c>
      <c r="B84" s="39">
        <v>200</v>
      </c>
      <c r="C84" s="40">
        <v>6</v>
      </c>
      <c r="D84" s="41">
        <v>310</v>
      </c>
      <c r="E84" s="196">
        <v>3630010000</v>
      </c>
      <c r="F84" s="196"/>
      <c r="G84" s="39">
        <v>244</v>
      </c>
      <c r="H84" s="42">
        <v>6000</v>
      </c>
      <c r="I84" s="43">
        <v>0</v>
      </c>
      <c r="J84" s="42">
        <v>6000</v>
      </c>
    </row>
    <row r="85" spans="1:10" ht="30" x14ac:dyDescent="0.25">
      <c r="A85" s="24" t="s">
        <v>322</v>
      </c>
      <c r="B85" s="39">
        <v>200</v>
      </c>
      <c r="C85" s="40">
        <v>6</v>
      </c>
      <c r="D85" s="41">
        <v>314</v>
      </c>
      <c r="E85" s="196">
        <v>3640010000</v>
      </c>
      <c r="F85" s="196"/>
      <c r="G85" s="39">
        <v>244</v>
      </c>
      <c r="H85" s="42">
        <v>45000</v>
      </c>
      <c r="I85" s="43">
        <v>0</v>
      </c>
      <c r="J85" s="42">
        <v>45000</v>
      </c>
    </row>
    <row r="86" spans="1:10" ht="30" x14ac:dyDescent="0.25">
      <c r="A86" s="24" t="s">
        <v>322</v>
      </c>
      <c r="B86" s="39">
        <v>200</v>
      </c>
      <c r="C86" s="40">
        <v>6</v>
      </c>
      <c r="D86" s="41">
        <v>314</v>
      </c>
      <c r="E86" s="196">
        <v>3650010000</v>
      </c>
      <c r="F86" s="196"/>
      <c r="G86" s="39">
        <v>244</v>
      </c>
      <c r="H86" s="42">
        <v>85000</v>
      </c>
      <c r="I86" s="42">
        <v>74310</v>
      </c>
      <c r="J86" s="42">
        <v>10690</v>
      </c>
    </row>
    <row r="87" spans="1:10" ht="30" x14ac:dyDescent="0.25">
      <c r="A87" s="24" t="s">
        <v>322</v>
      </c>
      <c r="B87" s="39">
        <v>200</v>
      </c>
      <c r="C87" s="40">
        <v>6</v>
      </c>
      <c r="D87" s="41">
        <v>409</v>
      </c>
      <c r="E87" s="196">
        <v>3710000000</v>
      </c>
      <c r="F87" s="196"/>
      <c r="G87" s="39">
        <v>244</v>
      </c>
      <c r="H87" s="42">
        <v>2244239.94</v>
      </c>
      <c r="I87" s="42">
        <v>1564665.47</v>
      </c>
      <c r="J87" s="42">
        <v>679574.47</v>
      </c>
    </row>
    <row r="88" spans="1:10" ht="30" x14ac:dyDescent="0.25">
      <c r="A88" s="24" t="s">
        <v>322</v>
      </c>
      <c r="B88" s="39">
        <v>200</v>
      </c>
      <c r="C88" s="40">
        <v>6</v>
      </c>
      <c r="D88" s="41">
        <v>409</v>
      </c>
      <c r="E88" s="197" t="s">
        <v>212</v>
      </c>
      <c r="F88" s="197"/>
      <c r="G88" s="39">
        <v>244</v>
      </c>
      <c r="H88" s="42">
        <v>1500000</v>
      </c>
      <c r="I88" s="42">
        <v>784553.99</v>
      </c>
      <c r="J88" s="42">
        <v>715446.01</v>
      </c>
    </row>
    <row r="89" spans="1:10" ht="30" x14ac:dyDescent="0.25">
      <c r="A89" s="24" t="s">
        <v>322</v>
      </c>
      <c r="B89" s="39">
        <v>200</v>
      </c>
      <c r="C89" s="40">
        <v>6</v>
      </c>
      <c r="D89" s="41">
        <v>409</v>
      </c>
      <c r="E89" s="196">
        <v>3720000000</v>
      </c>
      <c r="F89" s="196"/>
      <c r="G89" s="39">
        <v>244</v>
      </c>
      <c r="H89" s="42">
        <v>200000</v>
      </c>
      <c r="I89" s="42">
        <v>200000</v>
      </c>
      <c r="J89" s="43" t="s">
        <v>308</v>
      </c>
    </row>
    <row r="90" spans="1:10" ht="30" x14ac:dyDescent="0.25">
      <c r="A90" s="24" t="s">
        <v>322</v>
      </c>
      <c r="B90" s="39">
        <v>200</v>
      </c>
      <c r="C90" s="40">
        <v>6</v>
      </c>
      <c r="D90" s="41">
        <v>409</v>
      </c>
      <c r="E90" s="197" t="s">
        <v>217</v>
      </c>
      <c r="F90" s="197"/>
      <c r="G90" s="39">
        <v>244</v>
      </c>
      <c r="H90" s="42">
        <v>450000</v>
      </c>
      <c r="I90" s="43">
        <v>0</v>
      </c>
      <c r="J90" s="42">
        <v>450000</v>
      </c>
    </row>
    <row r="91" spans="1:10" ht="30" x14ac:dyDescent="0.25">
      <c r="A91" s="24" t="s">
        <v>322</v>
      </c>
      <c r="B91" s="39">
        <v>200</v>
      </c>
      <c r="C91" s="40">
        <v>6</v>
      </c>
      <c r="D91" s="41">
        <v>409</v>
      </c>
      <c r="E91" s="197" t="s">
        <v>221</v>
      </c>
      <c r="F91" s="197"/>
      <c r="G91" s="39">
        <v>244</v>
      </c>
      <c r="H91" s="42">
        <v>50000</v>
      </c>
      <c r="I91" s="42">
        <v>42616.19</v>
      </c>
      <c r="J91" s="42">
        <v>7383.81</v>
      </c>
    </row>
    <row r="92" spans="1:10" ht="30" x14ac:dyDescent="0.25">
      <c r="A92" s="24" t="s">
        <v>322</v>
      </c>
      <c r="B92" s="39">
        <v>200</v>
      </c>
      <c r="C92" s="40">
        <v>6</v>
      </c>
      <c r="D92" s="41">
        <v>501</v>
      </c>
      <c r="E92" s="196">
        <v>3500300100</v>
      </c>
      <c r="F92" s="196"/>
      <c r="G92" s="39">
        <v>244</v>
      </c>
      <c r="H92" s="42">
        <v>3730912.68</v>
      </c>
      <c r="I92" s="42">
        <v>2464868.67</v>
      </c>
      <c r="J92" s="42">
        <v>1266044.01</v>
      </c>
    </row>
    <row r="93" spans="1:10" ht="30" x14ac:dyDescent="0.25">
      <c r="A93" s="24" t="s">
        <v>322</v>
      </c>
      <c r="B93" s="39">
        <v>200</v>
      </c>
      <c r="C93" s="40">
        <v>6</v>
      </c>
      <c r="D93" s="41">
        <v>503</v>
      </c>
      <c r="E93" s="197" t="s">
        <v>327</v>
      </c>
      <c r="F93" s="197"/>
      <c r="G93" s="39">
        <v>244</v>
      </c>
      <c r="H93" s="42">
        <v>36710500</v>
      </c>
      <c r="I93" s="42">
        <v>16954826.370000001</v>
      </c>
      <c r="J93" s="42">
        <v>19755673.629999999</v>
      </c>
    </row>
    <row r="94" spans="1:10" ht="30" x14ac:dyDescent="0.25">
      <c r="A94" s="24" t="s">
        <v>322</v>
      </c>
      <c r="B94" s="39">
        <v>200</v>
      </c>
      <c r="C94" s="40">
        <v>6</v>
      </c>
      <c r="D94" s="41">
        <v>503</v>
      </c>
      <c r="E94" s="197" t="s">
        <v>171</v>
      </c>
      <c r="F94" s="197"/>
      <c r="G94" s="39">
        <v>244</v>
      </c>
      <c r="H94" s="42">
        <v>118755900</v>
      </c>
      <c r="I94" s="43">
        <v>0</v>
      </c>
      <c r="J94" s="42">
        <v>118755900</v>
      </c>
    </row>
    <row r="95" spans="1:10" ht="30" x14ac:dyDescent="0.25">
      <c r="A95" s="24" t="s">
        <v>322</v>
      </c>
      <c r="B95" s="39">
        <v>200</v>
      </c>
      <c r="C95" s="40">
        <v>6</v>
      </c>
      <c r="D95" s="41">
        <v>503</v>
      </c>
      <c r="E95" s="197" t="s">
        <v>170</v>
      </c>
      <c r="F95" s="197"/>
      <c r="G95" s="39">
        <v>244</v>
      </c>
      <c r="H95" s="42">
        <v>19286000</v>
      </c>
      <c r="I95" s="43">
        <v>0</v>
      </c>
      <c r="J95" s="42">
        <v>19286000</v>
      </c>
    </row>
    <row r="96" spans="1:10" ht="30" x14ac:dyDescent="0.25">
      <c r="A96" s="24" t="s">
        <v>322</v>
      </c>
      <c r="B96" s="39">
        <v>200</v>
      </c>
      <c r="C96" s="40">
        <v>6</v>
      </c>
      <c r="D96" s="41">
        <v>503</v>
      </c>
      <c r="E96" s="197" t="s">
        <v>169</v>
      </c>
      <c r="F96" s="197"/>
      <c r="G96" s="39">
        <v>244</v>
      </c>
      <c r="H96" s="42">
        <v>26374700</v>
      </c>
      <c r="I96" s="42">
        <v>14074423.140000001</v>
      </c>
      <c r="J96" s="42">
        <v>12300276.859999999</v>
      </c>
    </row>
    <row r="97" spans="1:10" ht="30" x14ac:dyDescent="0.25">
      <c r="A97" s="24" t="s">
        <v>322</v>
      </c>
      <c r="B97" s="39">
        <v>200</v>
      </c>
      <c r="C97" s="40">
        <v>6</v>
      </c>
      <c r="D97" s="41">
        <v>503</v>
      </c>
      <c r="E97" s="197" t="s">
        <v>168</v>
      </c>
      <c r="F97" s="197"/>
      <c r="G97" s="39">
        <v>244</v>
      </c>
      <c r="H97" s="42">
        <v>908500</v>
      </c>
      <c r="I97" s="42">
        <v>907383.81</v>
      </c>
      <c r="J97" s="42">
        <v>1116.19</v>
      </c>
    </row>
    <row r="98" spans="1:10" ht="30" x14ac:dyDescent="0.25">
      <c r="A98" s="24" t="s">
        <v>322</v>
      </c>
      <c r="B98" s="39">
        <v>200</v>
      </c>
      <c r="C98" s="40">
        <v>6</v>
      </c>
      <c r="D98" s="41">
        <v>503</v>
      </c>
      <c r="E98" s="196">
        <v>3910010000</v>
      </c>
      <c r="F98" s="196"/>
      <c r="G98" s="39">
        <v>244</v>
      </c>
      <c r="H98" s="42">
        <v>375000</v>
      </c>
      <c r="I98" s="42">
        <v>155000</v>
      </c>
      <c r="J98" s="42">
        <v>220000</v>
      </c>
    </row>
    <row r="99" spans="1:10" ht="30" x14ac:dyDescent="0.25">
      <c r="A99" s="24" t="s">
        <v>322</v>
      </c>
      <c r="B99" s="39">
        <v>200</v>
      </c>
      <c r="C99" s="40">
        <v>6</v>
      </c>
      <c r="D99" s="41">
        <v>503</v>
      </c>
      <c r="E99" s="196">
        <v>3920010000</v>
      </c>
      <c r="F99" s="196"/>
      <c r="G99" s="39">
        <v>244</v>
      </c>
      <c r="H99" s="42">
        <v>250000</v>
      </c>
      <c r="I99" s="43">
        <v>0</v>
      </c>
      <c r="J99" s="42">
        <v>250000</v>
      </c>
    </row>
    <row r="100" spans="1:10" ht="30" x14ac:dyDescent="0.25">
      <c r="A100" s="24" t="s">
        <v>322</v>
      </c>
      <c r="B100" s="39">
        <v>200</v>
      </c>
      <c r="C100" s="40">
        <v>6</v>
      </c>
      <c r="D100" s="41">
        <v>503</v>
      </c>
      <c r="E100" s="197" t="s">
        <v>242</v>
      </c>
      <c r="F100" s="197"/>
      <c r="G100" s="39">
        <v>244</v>
      </c>
      <c r="H100" s="42">
        <v>4140000</v>
      </c>
      <c r="I100" s="42">
        <v>1000000</v>
      </c>
      <c r="J100" s="42">
        <v>3140000</v>
      </c>
    </row>
    <row r="101" spans="1:10" ht="30" x14ac:dyDescent="0.25">
      <c r="A101" s="24" t="s">
        <v>322</v>
      </c>
      <c r="B101" s="39">
        <v>200</v>
      </c>
      <c r="C101" s="40">
        <v>6</v>
      </c>
      <c r="D101" s="41">
        <v>503</v>
      </c>
      <c r="E101" s="196">
        <v>3930010000</v>
      </c>
      <c r="F101" s="196"/>
      <c r="G101" s="39">
        <v>244</v>
      </c>
      <c r="H101" s="42">
        <v>1075228.23</v>
      </c>
      <c r="I101" s="42">
        <v>625186.44999999995</v>
      </c>
      <c r="J101" s="42">
        <v>450041.78</v>
      </c>
    </row>
    <row r="102" spans="1:10" ht="30" x14ac:dyDescent="0.25">
      <c r="A102" s="24" t="s">
        <v>322</v>
      </c>
      <c r="B102" s="39">
        <v>200</v>
      </c>
      <c r="C102" s="40">
        <v>6</v>
      </c>
      <c r="D102" s="41">
        <v>503</v>
      </c>
      <c r="E102" s="196">
        <v>3940010000</v>
      </c>
      <c r="F102" s="196"/>
      <c r="G102" s="39">
        <v>244</v>
      </c>
      <c r="H102" s="42">
        <v>2490400</v>
      </c>
      <c r="I102" s="42">
        <v>1994845.94</v>
      </c>
      <c r="J102" s="42">
        <v>495554.06</v>
      </c>
    </row>
    <row r="103" spans="1:10" ht="30" x14ac:dyDescent="0.25">
      <c r="A103" s="24" t="s">
        <v>322</v>
      </c>
      <c r="B103" s="39">
        <v>200</v>
      </c>
      <c r="C103" s="40">
        <v>6</v>
      </c>
      <c r="D103" s="41">
        <v>503</v>
      </c>
      <c r="E103" s="197" t="s">
        <v>251</v>
      </c>
      <c r="F103" s="197"/>
      <c r="G103" s="39">
        <v>244</v>
      </c>
      <c r="H103" s="42">
        <v>839822.52</v>
      </c>
      <c r="I103" s="42">
        <v>387875.69</v>
      </c>
      <c r="J103" s="42">
        <v>451946.83</v>
      </c>
    </row>
    <row r="104" spans="1:10" ht="30" x14ac:dyDescent="0.25">
      <c r="A104" s="24" t="s">
        <v>322</v>
      </c>
      <c r="B104" s="39">
        <v>200</v>
      </c>
      <c r="C104" s="40">
        <v>6</v>
      </c>
      <c r="D104" s="41">
        <v>707</v>
      </c>
      <c r="E104" s="196">
        <v>4010000000</v>
      </c>
      <c r="F104" s="196"/>
      <c r="G104" s="39">
        <v>244</v>
      </c>
      <c r="H104" s="42">
        <v>2257000</v>
      </c>
      <c r="I104" s="42">
        <v>1740220</v>
      </c>
      <c r="J104" s="42">
        <v>516780</v>
      </c>
    </row>
    <row r="105" spans="1:10" ht="105" x14ac:dyDescent="0.25">
      <c r="A105" s="24" t="s">
        <v>328</v>
      </c>
      <c r="B105" s="39">
        <v>200</v>
      </c>
      <c r="C105" s="40">
        <v>6</v>
      </c>
      <c r="D105" s="41">
        <v>801</v>
      </c>
      <c r="E105" s="196">
        <v>4420099980</v>
      </c>
      <c r="F105" s="196"/>
      <c r="G105" s="39">
        <v>611</v>
      </c>
      <c r="H105" s="42">
        <v>1900000</v>
      </c>
      <c r="I105" s="42">
        <v>1506236</v>
      </c>
      <c r="J105" s="42">
        <v>393764</v>
      </c>
    </row>
    <row r="106" spans="1:10" ht="30" x14ac:dyDescent="0.25">
      <c r="A106" s="24" t="s">
        <v>322</v>
      </c>
      <c r="B106" s="39">
        <v>200</v>
      </c>
      <c r="C106" s="40">
        <v>6</v>
      </c>
      <c r="D106" s="41">
        <v>804</v>
      </c>
      <c r="E106" s="196">
        <v>4110010000</v>
      </c>
      <c r="F106" s="196"/>
      <c r="G106" s="39">
        <v>244</v>
      </c>
      <c r="H106" s="42">
        <v>2365000</v>
      </c>
      <c r="I106" s="42">
        <v>1897625</v>
      </c>
      <c r="J106" s="42">
        <v>467375</v>
      </c>
    </row>
    <row r="107" spans="1:10" ht="60" x14ac:dyDescent="0.25">
      <c r="A107" s="24" t="s">
        <v>329</v>
      </c>
      <c r="B107" s="39">
        <v>200</v>
      </c>
      <c r="C107" s="40">
        <v>6</v>
      </c>
      <c r="D107" s="39">
        <v>1001</v>
      </c>
      <c r="E107" s="197" t="s">
        <v>179</v>
      </c>
      <c r="F107" s="197"/>
      <c r="G107" s="39">
        <v>321</v>
      </c>
      <c r="H107" s="42">
        <v>109500</v>
      </c>
      <c r="I107" s="42">
        <v>105393</v>
      </c>
      <c r="J107" s="42">
        <v>4107</v>
      </c>
    </row>
    <row r="108" spans="1:10" ht="60" x14ac:dyDescent="0.25">
      <c r="A108" s="24" t="s">
        <v>330</v>
      </c>
      <c r="B108" s="39">
        <v>200</v>
      </c>
      <c r="C108" s="40">
        <v>6</v>
      </c>
      <c r="D108" s="39">
        <v>1003</v>
      </c>
      <c r="E108" s="196">
        <v>4210010000</v>
      </c>
      <c r="F108" s="196"/>
      <c r="G108" s="39">
        <v>313</v>
      </c>
      <c r="H108" s="42">
        <v>150000</v>
      </c>
      <c r="I108" s="42">
        <v>30000</v>
      </c>
      <c r="J108" s="42">
        <v>120000</v>
      </c>
    </row>
    <row r="109" spans="1:10" ht="105" x14ac:dyDescent="0.25">
      <c r="A109" s="24" t="s">
        <v>331</v>
      </c>
      <c r="B109" s="39">
        <v>200</v>
      </c>
      <c r="C109" s="40">
        <v>6</v>
      </c>
      <c r="D109" s="39">
        <v>1102</v>
      </c>
      <c r="E109" s="196">
        <v>4820099980</v>
      </c>
      <c r="F109" s="196"/>
      <c r="G109" s="39">
        <v>611</v>
      </c>
      <c r="H109" s="42">
        <v>8500000</v>
      </c>
      <c r="I109" s="42">
        <v>6400681</v>
      </c>
      <c r="J109" s="42">
        <v>2099319</v>
      </c>
    </row>
    <row r="110" spans="1:10" ht="30" x14ac:dyDescent="0.25">
      <c r="A110" s="24" t="s">
        <v>332</v>
      </c>
      <c r="B110" s="39">
        <v>200</v>
      </c>
      <c r="C110" s="40">
        <v>6</v>
      </c>
      <c r="D110" s="39">
        <v>1102</v>
      </c>
      <c r="E110" s="196">
        <v>4820099980</v>
      </c>
      <c r="F110" s="196"/>
      <c r="G110" s="39">
        <v>612</v>
      </c>
      <c r="H110" s="42">
        <v>200000</v>
      </c>
      <c r="I110" s="42">
        <v>200000</v>
      </c>
      <c r="J110" s="43" t="s">
        <v>308</v>
      </c>
    </row>
    <row r="111" spans="1:10" x14ac:dyDescent="0.25">
      <c r="A111" s="24" t="s">
        <v>326</v>
      </c>
      <c r="B111" s="39">
        <v>200</v>
      </c>
      <c r="C111" s="40">
        <v>6</v>
      </c>
      <c r="D111" s="39">
        <v>1202</v>
      </c>
      <c r="E111" s="197" t="s">
        <v>145</v>
      </c>
      <c r="F111" s="197"/>
      <c r="G111" s="39">
        <v>853</v>
      </c>
      <c r="H111" s="42">
        <v>40000</v>
      </c>
      <c r="I111" s="42">
        <v>40000</v>
      </c>
      <c r="J111" s="43" t="s">
        <v>308</v>
      </c>
    </row>
    <row r="112" spans="1:10" ht="24.75" x14ac:dyDescent="0.25">
      <c r="A112" s="33" t="s">
        <v>333</v>
      </c>
      <c r="B112" s="36">
        <v>450</v>
      </c>
      <c r="C112" s="35">
        <v>0</v>
      </c>
      <c r="D112" s="36">
        <v>7900</v>
      </c>
      <c r="E112" s="198">
        <v>0</v>
      </c>
      <c r="F112" s="198"/>
      <c r="G112" s="35">
        <v>0</v>
      </c>
      <c r="H112" s="44">
        <v>-6703028.5800000001</v>
      </c>
      <c r="I112" s="44">
        <v>-15592879.890000001</v>
      </c>
      <c r="J112" s="45">
        <v>8889851.3100000005</v>
      </c>
    </row>
    <row r="113" spans="1:10" x14ac:dyDescent="0.25">
      <c r="A113" s="31"/>
      <c r="B113" s="31"/>
      <c r="C113" s="31"/>
      <c r="D113" s="31"/>
      <c r="E113" s="31"/>
      <c r="F113" s="31"/>
      <c r="G113" s="31"/>
    </row>
    <row r="114" spans="1:10" x14ac:dyDescent="0.25">
      <c r="A114" s="199" t="s">
        <v>334</v>
      </c>
      <c r="B114" s="199"/>
      <c r="C114" s="199"/>
      <c r="D114" s="199"/>
      <c r="E114" s="199"/>
      <c r="F114" s="199"/>
      <c r="G114" s="199"/>
      <c r="H114" s="199"/>
      <c r="I114" s="199"/>
      <c r="J114" s="199"/>
    </row>
    <row r="116" spans="1:10" ht="45" x14ac:dyDescent="0.25">
      <c r="A116" s="13" t="s">
        <v>302</v>
      </c>
      <c r="B116" s="14" t="s">
        <v>303</v>
      </c>
      <c r="C116" s="200" t="s">
        <v>335</v>
      </c>
      <c r="D116" s="200"/>
      <c r="E116" s="200"/>
      <c r="F116" s="200"/>
      <c r="G116" s="200"/>
      <c r="H116" s="15" t="s">
        <v>317</v>
      </c>
      <c r="I116" s="46" t="s">
        <v>6</v>
      </c>
      <c r="J116" s="14" t="s">
        <v>7</v>
      </c>
    </row>
    <row r="117" spans="1:10" x14ac:dyDescent="0.25">
      <c r="A117" s="16">
        <v>1</v>
      </c>
      <c r="B117" s="16">
        <v>2</v>
      </c>
      <c r="C117" s="195">
        <v>3</v>
      </c>
      <c r="D117" s="195"/>
      <c r="E117" s="195"/>
      <c r="F117" s="195"/>
      <c r="G117" s="195"/>
      <c r="H117" s="16">
        <v>4</v>
      </c>
      <c r="I117" s="16">
        <v>5</v>
      </c>
      <c r="J117" s="16">
        <v>6</v>
      </c>
    </row>
    <row r="118" spans="1:10" ht="24.75" x14ac:dyDescent="0.25">
      <c r="A118" s="47" t="s">
        <v>150</v>
      </c>
      <c r="B118" s="39">
        <v>500</v>
      </c>
      <c r="C118" s="40">
        <v>0</v>
      </c>
      <c r="D118" s="196">
        <v>90000000000000</v>
      </c>
      <c r="E118" s="196"/>
      <c r="F118" s="196"/>
      <c r="G118" s="40">
        <v>0</v>
      </c>
      <c r="H118" s="48">
        <v>6703028.5800000001</v>
      </c>
      <c r="I118" s="48">
        <v>15592879.890000001</v>
      </c>
      <c r="J118" s="42">
        <v>-8889851.3100000005</v>
      </c>
    </row>
    <row r="119" spans="1:10" x14ac:dyDescent="0.25">
      <c r="A119" s="47"/>
      <c r="B119" s="39">
        <v>520</v>
      </c>
      <c r="C119" s="40">
        <v>0</v>
      </c>
      <c r="D119" s="194">
        <v>1000000000000</v>
      </c>
      <c r="E119" s="194"/>
      <c r="F119" s="194"/>
      <c r="G119" s="40">
        <v>0</v>
      </c>
      <c r="H119" s="49" t="s">
        <v>308</v>
      </c>
      <c r="I119" s="49" t="s">
        <v>308</v>
      </c>
      <c r="J119" s="43" t="s">
        <v>308</v>
      </c>
    </row>
    <row r="120" spans="1:10" x14ac:dyDescent="0.25">
      <c r="A120" s="47"/>
      <c r="B120" s="39">
        <v>620</v>
      </c>
      <c r="C120" s="40">
        <v>0</v>
      </c>
      <c r="D120" s="194">
        <v>2000000000000</v>
      </c>
      <c r="E120" s="194"/>
      <c r="F120" s="194"/>
      <c r="G120" s="40">
        <v>0</v>
      </c>
      <c r="H120" s="49" t="s">
        <v>308</v>
      </c>
      <c r="I120" s="49" t="s">
        <v>308</v>
      </c>
      <c r="J120" s="43" t="s">
        <v>308</v>
      </c>
    </row>
    <row r="121" spans="1:10" x14ac:dyDescent="0.25">
      <c r="A121" s="47" t="s">
        <v>151</v>
      </c>
      <c r="B121" s="39">
        <v>700</v>
      </c>
      <c r="C121" s="40">
        <v>0</v>
      </c>
      <c r="D121" s="194">
        <v>1000000000000</v>
      </c>
      <c r="E121" s="194"/>
      <c r="F121" s="194"/>
      <c r="G121" s="40">
        <v>0</v>
      </c>
      <c r="H121" s="48">
        <v>6703028.5800000001</v>
      </c>
      <c r="I121" s="48">
        <v>15592879.890000001</v>
      </c>
      <c r="J121" s="42">
        <v>-8889851.3100000005</v>
      </c>
    </row>
    <row r="122" spans="1:10" ht="30" x14ac:dyDescent="0.25">
      <c r="A122" s="24" t="s">
        <v>336</v>
      </c>
      <c r="B122" s="39">
        <v>710</v>
      </c>
      <c r="C122" s="40">
        <v>0</v>
      </c>
      <c r="D122" s="194">
        <v>1050201030000</v>
      </c>
      <c r="E122" s="194"/>
      <c r="F122" s="194"/>
      <c r="G122" s="39">
        <v>510</v>
      </c>
      <c r="H122" s="42">
        <v>-297396120.81999999</v>
      </c>
      <c r="I122" s="42">
        <v>-116412507.62</v>
      </c>
      <c r="J122" s="50">
        <v>-180983613.19999999</v>
      </c>
    </row>
    <row r="123" spans="1:10" ht="30" x14ac:dyDescent="0.25">
      <c r="A123" s="24" t="s">
        <v>337</v>
      </c>
      <c r="B123" s="39">
        <v>720</v>
      </c>
      <c r="C123" s="40">
        <v>0</v>
      </c>
      <c r="D123" s="194">
        <v>1050201030000</v>
      </c>
      <c r="E123" s="194"/>
      <c r="F123" s="194"/>
      <c r="G123" s="39">
        <v>610</v>
      </c>
      <c r="H123" s="42">
        <v>304099149.39999998</v>
      </c>
      <c r="I123" s="42">
        <v>132005387.51000001</v>
      </c>
      <c r="J123" s="50">
        <v>172093761.88999999</v>
      </c>
    </row>
  </sheetData>
  <mergeCells count="115">
    <mergeCell ref="B1:H1"/>
    <mergeCell ref="B3:H3"/>
    <mergeCell ref="B5:H5"/>
    <mergeCell ref="B6:H6"/>
    <mergeCell ref="B7:H7"/>
    <mergeCell ref="B8:H8"/>
    <mergeCell ref="D17:F17"/>
    <mergeCell ref="D18:F18"/>
    <mergeCell ref="D19:F19"/>
    <mergeCell ref="D20:F20"/>
    <mergeCell ref="D21:F21"/>
    <mergeCell ref="D22:F22"/>
    <mergeCell ref="A10:J10"/>
    <mergeCell ref="C12:G12"/>
    <mergeCell ref="C13:G13"/>
    <mergeCell ref="D14:F14"/>
    <mergeCell ref="D15:F15"/>
    <mergeCell ref="D16:F16"/>
    <mergeCell ref="D29:F29"/>
    <mergeCell ref="D30:F30"/>
    <mergeCell ref="D31:F31"/>
    <mergeCell ref="D32:F32"/>
    <mergeCell ref="D33:F33"/>
    <mergeCell ref="D34:F34"/>
    <mergeCell ref="D23:F23"/>
    <mergeCell ref="D24:F24"/>
    <mergeCell ref="D25:F25"/>
    <mergeCell ref="D26:F26"/>
    <mergeCell ref="D27:F27"/>
    <mergeCell ref="D28:F28"/>
    <mergeCell ref="D41:F41"/>
    <mergeCell ref="D42:F42"/>
    <mergeCell ref="D43:F43"/>
    <mergeCell ref="D44:F44"/>
    <mergeCell ref="D45:F45"/>
    <mergeCell ref="D46:F46"/>
    <mergeCell ref="D35:F35"/>
    <mergeCell ref="D36:F36"/>
    <mergeCell ref="D37:F37"/>
    <mergeCell ref="D38:F38"/>
    <mergeCell ref="D39:F39"/>
    <mergeCell ref="D40:F40"/>
    <mergeCell ref="D53:F53"/>
    <mergeCell ref="D54:F54"/>
    <mergeCell ref="D55:F55"/>
    <mergeCell ref="D56:F56"/>
    <mergeCell ref="D57:F57"/>
    <mergeCell ref="A59:J59"/>
    <mergeCell ref="D47:F47"/>
    <mergeCell ref="D48:F48"/>
    <mergeCell ref="D49:F49"/>
    <mergeCell ref="D50:F50"/>
    <mergeCell ref="D51:F51"/>
    <mergeCell ref="D52:F52"/>
    <mergeCell ref="E67:F67"/>
    <mergeCell ref="E68:F68"/>
    <mergeCell ref="E69:F69"/>
    <mergeCell ref="E70:F70"/>
    <mergeCell ref="E71:F71"/>
    <mergeCell ref="E72:F72"/>
    <mergeCell ref="C61:G61"/>
    <mergeCell ref="C62:G62"/>
    <mergeCell ref="E63:F63"/>
    <mergeCell ref="E64:F64"/>
    <mergeCell ref="E65:F65"/>
    <mergeCell ref="E66:F66"/>
    <mergeCell ref="E79:F79"/>
    <mergeCell ref="E80:F80"/>
    <mergeCell ref="E81:F81"/>
    <mergeCell ref="E82:F82"/>
    <mergeCell ref="E83:F83"/>
    <mergeCell ref="E84:F84"/>
    <mergeCell ref="E73:F73"/>
    <mergeCell ref="E74:F74"/>
    <mergeCell ref="E75:F75"/>
    <mergeCell ref="E76:F76"/>
    <mergeCell ref="E77:F77"/>
    <mergeCell ref="E78:F78"/>
    <mergeCell ref="E91:F91"/>
    <mergeCell ref="E92:F92"/>
    <mergeCell ref="E93:F93"/>
    <mergeCell ref="E94:F94"/>
    <mergeCell ref="E95:F95"/>
    <mergeCell ref="E96:F96"/>
    <mergeCell ref="E85:F85"/>
    <mergeCell ref="E86:F86"/>
    <mergeCell ref="E87:F87"/>
    <mergeCell ref="E88:F88"/>
    <mergeCell ref="E89:F89"/>
    <mergeCell ref="E90:F90"/>
    <mergeCell ref="E103:F103"/>
    <mergeCell ref="E104:F104"/>
    <mergeCell ref="E105:F105"/>
    <mergeCell ref="E106:F106"/>
    <mergeCell ref="E107:F107"/>
    <mergeCell ref="E108:F108"/>
    <mergeCell ref="E97:F97"/>
    <mergeCell ref="E98:F98"/>
    <mergeCell ref="E99:F99"/>
    <mergeCell ref="E100:F100"/>
    <mergeCell ref="E101:F101"/>
    <mergeCell ref="E102:F102"/>
    <mergeCell ref="D123:F123"/>
    <mergeCell ref="C117:G117"/>
    <mergeCell ref="D118:F118"/>
    <mergeCell ref="D119:F119"/>
    <mergeCell ref="D120:F120"/>
    <mergeCell ref="D121:F121"/>
    <mergeCell ref="D122:F122"/>
    <mergeCell ref="E109:F109"/>
    <mergeCell ref="E110:F110"/>
    <mergeCell ref="E111:F111"/>
    <mergeCell ref="E112:F112"/>
    <mergeCell ref="A114:J114"/>
    <mergeCell ref="C116:G1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Отчёт об исполнении</vt:lpstr>
      <vt:lpstr>сведения о ходе исполнения</vt:lpstr>
      <vt:lpstr>117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2021-10-13T06:59:00Z</dcterms:modified>
</cp:coreProperties>
</file>